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736" windowHeight="9720"/>
  </bookViews>
  <sheets>
    <sheet name="меню на 10 дней" sheetId="2" r:id="rId1"/>
  </sheets>
  <calcPr calcId="125725"/>
</workbook>
</file>

<file path=xl/calcChain.xml><?xml version="1.0" encoding="utf-8"?>
<calcChain xmlns="http://schemas.openxmlformats.org/spreadsheetml/2006/main">
  <c r="L595" i="2"/>
  <c r="L510"/>
  <c r="L490"/>
  <c r="L468"/>
  <c r="L448"/>
  <c r="L425" l="1"/>
  <c r="L405"/>
  <c r="L383"/>
  <c r="L363"/>
  <c r="L321"/>
  <c r="L341" s="1"/>
  <c r="L195"/>
  <c r="L215" s="1"/>
  <c r="L153"/>
  <c r="L173" s="1"/>
  <c r="L131"/>
  <c r="L111"/>
  <c r="L69"/>
  <c r="L27"/>
  <c r="L47" s="1"/>
  <c r="J55"/>
  <c r="I55"/>
  <c r="H55"/>
  <c r="G55"/>
  <c r="F55"/>
  <c r="B594"/>
  <c r="A594"/>
  <c r="J593"/>
  <c r="I593"/>
  <c r="H593"/>
  <c r="G593"/>
  <c r="F593"/>
  <c r="B587"/>
  <c r="A587"/>
  <c r="J586"/>
  <c r="I586"/>
  <c r="H586"/>
  <c r="G586"/>
  <c r="F586"/>
  <c r="B580"/>
  <c r="A580"/>
  <c r="J579"/>
  <c r="I579"/>
  <c r="H579"/>
  <c r="G579"/>
  <c r="F579"/>
  <c r="B575"/>
  <c r="A575"/>
  <c r="J574"/>
  <c r="I574"/>
  <c r="H574"/>
  <c r="G574"/>
  <c r="F574"/>
  <c r="B565"/>
  <c r="A565"/>
  <c r="J564"/>
  <c r="I564"/>
  <c r="H564"/>
  <c r="G564"/>
  <c r="F564"/>
  <c r="B561"/>
  <c r="A561"/>
  <c r="L560"/>
  <c r="J560"/>
  <c r="I560"/>
  <c r="H560"/>
  <c r="G560"/>
  <c r="F560"/>
  <c r="B552"/>
  <c r="A552"/>
  <c r="J551"/>
  <c r="I551"/>
  <c r="H551"/>
  <c r="G551"/>
  <c r="F551"/>
  <c r="B545"/>
  <c r="A545"/>
  <c r="J544"/>
  <c r="I544"/>
  <c r="H544"/>
  <c r="G544"/>
  <c r="F544"/>
  <c r="B538"/>
  <c r="A538"/>
  <c r="J537"/>
  <c r="I537"/>
  <c r="H537"/>
  <c r="G537"/>
  <c r="F537"/>
  <c r="B533"/>
  <c r="A533"/>
  <c r="J532"/>
  <c r="I532"/>
  <c r="H532"/>
  <c r="G532"/>
  <c r="F532"/>
  <c r="B523"/>
  <c r="A523"/>
  <c r="J522"/>
  <c r="I522"/>
  <c r="H522"/>
  <c r="G522"/>
  <c r="F522"/>
  <c r="B519"/>
  <c r="A519"/>
  <c r="L518"/>
  <c r="J518"/>
  <c r="I518"/>
  <c r="H518"/>
  <c r="G518"/>
  <c r="F518"/>
  <c r="B510"/>
  <c r="A510"/>
  <c r="J509"/>
  <c r="I509"/>
  <c r="H509"/>
  <c r="G509"/>
  <c r="F509"/>
  <c r="B503"/>
  <c r="A503"/>
  <c r="J502"/>
  <c r="I502"/>
  <c r="H502"/>
  <c r="G502"/>
  <c r="F502"/>
  <c r="B496"/>
  <c r="A496"/>
  <c r="J495"/>
  <c r="I495"/>
  <c r="H495"/>
  <c r="G495"/>
  <c r="F495"/>
  <c r="B491"/>
  <c r="A491"/>
  <c r="J490"/>
  <c r="I490"/>
  <c r="H490"/>
  <c r="G490"/>
  <c r="F490"/>
  <c r="B481"/>
  <c r="A481"/>
  <c r="J480"/>
  <c r="I480"/>
  <c r="H480"/>
  <c r="G480"/>
  <c r="F480"/>
  <c r="B477"/>
  <c r="A477"/>
  <c r="L476"/>
  <c r="J476"/>
  <c r="I476"/>
  <c r="H476"/>
  <c r="G476"/>
  <c r="F476"/>
  <c r="B468"/>
  <c r="A468"/>
  <c r="J467"/>
  <c r="I467"/>
  <c r="H467"/>
  <c r="G467"/>
  <c r="F467"/>
  <c r="B461"/>
  <c r="A461"/>
  <c r="J460"/>
  <c r="I460"/>
  <c r="H460"/>
  <c r="G460"/>
  <c r="F460"/>
  <c r="B454"/>
  <c r="A454"/>
  <c r="J453"/>
  <c r="I453"/>
  <c r="H453"/>
  <c r="G453"/>
  <c r="F453"/>
  <c r="B449"/>
  <c r="A449"/>
  <c r="J448"/>
  <c r="I448"/>
  <c r="H448"/>
  <c r="G448"/>
  <c r="F448"/>
  <c r="B439"/>
  <c r="A439"/>
  <c r="J438"/>
  <c r="I438"/>
  <c r="H438"/>
  <c r="G438"/>
  <c r="F438"/>
  <c r="B435"/>
  <c r="A435"/>
  <c r="L434"/>
  <c r="J434"/>
  <c r="I434"/>
  <c r="H434"/>
  <c r="G434"/>
  <c r="F434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L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F47" l="1"/>
  <c r="G173"/>
  <c r="F299"/>
  <c r="J299"/>
  <c r="G341"/>
  <c r="F468"/>
  <c r="J468"/>
  <c r="G510"/>
  <c r="H552"/>
  <c r="I594"/>
  <c r="I425"/>
  <c r="H383"/>
  <c r="I257"/>
  <c r="F510"/>
  <c r="F173"/>
  <c r="G215"/>
  <c r="H257"/>
  <c r="I299"/>
  <c r="F341"/>
  <c r="H425"/>
  <c r="J510"/>
  <c r="G131"/>
  <c r="F215"/>
  <c r="J215"/>
  <c r="G257"/>
  <c r="H299"/>
  <c r="I341"/>
  <c r="F383"/>
  <c r="J383"/>
  <c r="G425"/>
  <c r="H468"/>
  <c r="I510"/>
  <c r="F552"/>
  <c r="J552"/>
  <c r="G594"/>
  <c r="H215"/>
  <c r="H89"/>
  <c r="J341"/>
  <c r="G383"/>
  <c r="I468"/>
  <c r="G552"/>
  <c r="H594"/>
  <c r="G47"/>
  <c r="F89"/>
  <c r="J89"/>
  <c r="F131"/>
  <c r="J131"/>
  <c r="H173"/>
  <c r="I215"/>
  <c r="F257"/>
  <c r="J257"/>
  <c r="G299"/>
  <c r="H341"/>
  <c r="I383"/>
  <c r="F425"/>
  <c r="J425"/>
  <c r="G468"/>
  <c r="H510"/>
  <c r="I552"/>
  <c r="F594"/>
  <c r="J594"/>
  <c r="J173"/>
  <c r="I173"/>
  <c r="H131"/>
  <c r="I131"/>
  <c r="G89"/>
  <c r="I89"/>
  <c r="J47"/>
  <c r="I47"/>
  <c r="H47"/>
  <c r="G595" l="1"/>
  <c r="I595"/>
  <c r="F595"/>
  <c r="H595"/>
  <c r="J595"/>
  <c r="L574"/>
  <c r="L579"/>
  <c r="L522"/>
  <c r="L552"/>
  <c r="L333"/>
  <c r="L242"/>
  <c r="L237"/>
  <c r="L81"/>
  <c r="L284"/>
  <c r="L279"/>
  <c r="L143"/>
  <c r="L101"/>
  <c r="L17"/>
  <c r="L480"/>
  <c r="L256"/>
  <c r="L467"/>
  <c r="L395"/>
  <c r="L298"/>
  <c r="L214"/>
  <c r="L502"/>
  <c r="L375"/>
  <c r="L340"/>
  <c r="L438"/>
  <c r="L130"/>
  <c r="L88"/>
  <c r="L564"/>
  <c r="L594"/>
  <c r="L123"/>
  <c r="L39"/>
  <c r="L249"/>
  <c r="L353"/>
  <c r="L417"/>
  <c r="L532"/>
  <c r="L537"/>
  <c r="L509"/>
  <c r="L207"/>
  <c r="L46"/>
  <c r="L311"/>
  <c r="L165"/>
  <c r="L291"/>
  <c r="L593"/>
  <c r="L544"/>
  <c r="L299"/>
  <c r="L269"/>
  <c r="L382"/>
  <c r="L551"/>
  <c r="L460"/>
  <c r="L424"/>
  <c r="L586"/>
  <c r="L227"/>
  <c r="L257"/>
  <c r="L185"/>
  <c r="L172"/>
  <c r="L59"/>
</calcChain>
</file>

<file path=xl/sharedStrings.xml><?xml version="1.0" encoding="utf-8"?>
<sst xmlns="http://schemas.openxmlformats.org/spreadsheetml/2006/main" count="727" uniqueCount="177">
  <si>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</si>
  <si>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</si>
  <si>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</si>
  <si>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</si>
  <si>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</si>
  <si>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</si>
  <si>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</si>
  <si>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</si>
  <si>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</si>
  <si>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</si>
  <si>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</si>
  <si>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</si>
  <si>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</si>
  <si>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</si>
  <si>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</si>
  <si>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</si>
  <si>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</si>
  <si>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</si>
  <si>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</si>
  <si>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</si>
  <si>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</si>
  <si>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</si>
  <si>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</si>
  <si>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</si>
  <si>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</si>
  <si>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</si>
  <si>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</si>
  <si>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</si>
  <si>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</si>
  <si>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</si>
  <si>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</si>
  <si>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</si>
  <si>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</si>
  <si>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</si>
  <si>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</si>
  <si>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</si>
  <si>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</si>
  <si>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</si>
  <si>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</si>
  <si>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</si>
  <si>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</si>
  <si>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</si>
  <si>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</si>
  <si>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</si>
  <si>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</si>
  <si>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</si>
  <si>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Директор школы</t>
  </si>
  <si>
    <t>Лещинская Т.А.</t>
  </si>
  <si>
    <t>Яйцо вареное</t>
  </si>
  <si>
    <t xml:space="preserve">Чай с молоком </t>
  </si>
  <si>
    <t>Масло сливочное порциями</t>
  </si>
  <si>
    <t>Хлеб йодированный</t>
  </si>
  <si>
    <t>120 М</t>
  </si>
  <si>
    <t>209 М</t>
  </si>
  <si>
    <t>14 М</t>
  </si>
  <si>
    <t>338 М</t>
  </si>
  <si>
    <t>378 М</t>
  </si>
  <si>
    <t>Яблоко</t>
  </si>
  <si>
    <t>Борщ из свежей капусты с мясом отварным    (200/20)</t>
  </si>
  <si>
    <t>Биточки из говядины</t>
  </si>
  <si>
    <t>Картофельное пюре</t>
  </si>
  <si>
    <t>Помидор соленый</t>
  </si>
  <si>
    <t>Компот из сухофруктов</t>
  </si>
  <si>
    <t>Хлеб пшеничный</t>
  </si>
  <si>
    <t>Хлеб ржаной</t>
  </si>
  <si>
    <t>82 М</t>
  </si>
  <si>
    <t>268 М</t>
  </si>
  <si>
    <t>312 М</t>
  </si>
  <si>
    <t>70  М</t>
  </si>
  <si>
    <t>348М</t>
  </si>
  <si>
    <t>Омлет  запеченый с сыром</t>
  </si>
  <si>
    <t>Зеленый горошек консервированный</t>
  </si>
  <si>
    <t>Булочка Алтайская</t>
  </si>
  <si>
    <t>Фрукты (киви)</t>
  </si>
  <si>
    <t>131М</t>
  </si>
  <si>
    <t>382 М</t>
  </si>
  <si>
    <t>212 М</t>
  </si>
  <si>
    <t>431 М;              432 М</t>
  </si>
  <si>
    <t>97 М</t>
  </si>
  <si>
    <t>Суп картофельный с рыбой отварной</t>
  </si>
  <si>
    <t>143 М</t>
  </si>
  <si>
    <t>Рагу из овощей  (70/30)</t>
  </si>
  <si>
    <t>227 М</t>
  </si>
  <si>
    <t>Рыба припущенная</t>
  </si>
  <si>
    <t>45 М</t>
  </si>
  <si>
    <t>Салат из белокачанной капусты</t>
  </si>
  <si>
    <t>389 М</t>
  </si>
  <si>
    <t>Сок фруктовый</t>
  </si>
  <si>
    <t>125М</t>
  </si>
  <si>
    <t>70 М</t>
  </si>
  <si>
    <r>
      <rPr>
        <sz val="8"/>
        <rFont val="Times New Roman"/>
        <family val="1"/>
        <charset val="204"/>
      </rPr>
      <t>268 М; 270М</t>
    </r>
    <r>
      <rPr>
        <sz val="11"/>
        <rFont val="Times New Roman"/>
        <family val="2"/>
      </rPr>
      <t xml:space="preserve"> </t>
    </r>
  </si>
  <si>
    <t>Картофель отварной с зеленью</t>
  </si>
  <si>
    <t>Кофейный напиток с молоком</t>
  </si>
  <si>
    <t>Конфета шоколадная</t>
  </si>
  <si>
    <t>379 М</t>
  </si>
  <si>
    <t>Котлета Московская со сметанно томатным соусом</t>
  </si>
  <si>
    <t>291 М</t>
  </si>
  <si>
    <t>Рассольник Ленинградский со  сметаной            (200/5)</t>
  </si>
  <si>
    <t>Плов из птицы с рисом 120/100</t>
  </si>
  <si>
    <t>Винегрет овощной</t>
  </si>
  <si>
    <t>Сок томатный</t>
  </si>
  <si>
    <t>Фрукты (Бананы)</t>
  </si>
  <si>
    <t>15М</t>
  </si>
  <si>
    <t>Сыр порционный</t>
  </si>
  <si>
    <t>Чай с молоком</t>
  </si>
  <si>
    <t>Фрукты (Мандарин)</t>
  </si>
  <si>
    <t>21 М</t>
  </si>
  <si>
    <t>267К, 333М</t>
  </si>
  <si>
    <t>171М,                      303 М</t>
  </si>
  <si>
    <t>Щи из свежей капусты с картофелем и сметаной(200/5)</t>
  </si>
  <si>
    <t>Оладьи из печени с морковью со сметанно-томатным соусом 100/20</t>
  </si>
  <si>
    <t>Каша гречневая рассыпчатая</t>
  </si>
  <si>
    <t>Салат из соленых огурцов с луком</t>
  </si>
  <si>
    <t>378М</t>
  </si>
  <si>
    <t>121 М</t>
  </si>
  <si>
    <t>426 М</t>
  </si>
  <si>
    <t>Суп молочный с рисовой крупой</t>
  </si>
  <si>
    <t>Чай с лимоном</t>
  </si>
  <si>
    <t>Булочка сдобная с повидлом обсыпная</t>
  </si>
  <si>
    <t>151К</t>
  </si>
  <si>
    <t>312М</t>
  </si>
  <si>
    <t>260 М</t>
  </si>
  <si>
    <t xml:space="preserve">Уха Ростовская </t>
  </si>
  <si>
    <t>Гуляш из говядины, 70/30</t>
  </si>
  <si>
    <t>Огурец соленый</t>
  </si>
  <si>
    <t>Суп молочный с гречневой крупой</t>
  </si>
  <si>
    <t xml:space="preserve"> Фрукты (Апельсин)</t>
  </si>
  <si>
    <t>103 М</t>
  </si>
  <si>
    <t>234М, 331М</t>
  </si>
  <si>
    <t>Салат из свеклы отварной</t>
  </si>
  <si>
    <t>Суп картофельный с вермишелью</t>
  </si>
  <si>
    <t>Биточки рыбные с соусом сметанным   (100/20)</t>
  </si>
  <si>
    <t>Капуста тушеная</t>
  </si>
  <si>
    <t>Хлеб ржано-пшеничный</t>
  </si>
  <si>
    <t>217 М,              218 М</t>
  </si>
  <si>
    <t>Вареники ленивые отварные с молоком сгущеным</t>
  </si>
  <si>
    <t>98 М,                   241 М</t>
  </si>
  <si>
    <t xml:space="preserve">265 М           </t>
  </si>
  <si>
    <t>Суп крестьянский с крупой / Мясо отварное   200/30</t>
  </si>
  <si>
    <t>Плов из мяса говядины 50/100</t>
  </si>
  <si>
    <t>234М</t>
  </si>
  <si>
    <t xml:space="preserve">Котлета рыбная </t>
  </si>
  <si>
    <t>Печенье</t>
  </si>
  <si>
    <t>131 М</t>
  </si>
  <si>
    <t>84 М</t>
  </si>
  <si>
    <t>279М</t>
  </si>
  <si>
    <t>Зеленый горошек консервированный отварной</t>
  </si>
  <si>
    <t>Борщ с фасолью и картофелем со сметаной   200/5</t>
  </si>
  <si>
    <t xml:space="preserve">Тефтели куриные </t>
  </si>
  <si>
    <t>Макаронные изделия отварные</t>
  </si>
  <si>
    <t>Мандарин</t>
  </si>
  <si>
    <t>25 К</t>
  </si>
  <si>
    <t>338М</t>
  </si>
  <si>
    <t>377М</t>
  </si>
  <si>
    <t>Суп молочный с манной крупой</t>
  </si>
  <si>
    <t>Икра кабачковая(т/о)</t>
  </si>
  <si>
    <t>Банан</t>
  </si>
  <si>
    <t>55 М</t>
  </si>
  <si>
    <t>102 М</t>
  </si>
  <si>
    <t>261 М</t>
  </si>
  <si>
    <t>Салат из свеклы отварной с огурцами солеными</t>
  </si>
  <si>
    <t>Суп картофельный с бобовыми</t>
  </si>
  <si>
    <t>Печень говяжья тушеная в соусе</t>
  </si>
  <si>
    <t>Каша молочная "Дружба"</t>
  </si>
  <si>
    <t>133 М</t>
  </si>
  <si>
    <t>229 М</t>
  </si>
  <si>
    <t>табл.стр                  155-156</t>
  </si>
  <si>
    <t>104М,    105М</t>
  </si>
  <si>
    <t>Кукуруза консервированная отварная</t>
  </si>
  <si>
    <t>Суп картофельный с мясными фрикадельками</t>
  </si>
  <si>
    <t xml:space="preserve">Рыба тушеная в томате с овощами </t>
  </si>
  <si>
    <t>Каша вязкая пшеничная</t>
  </si>
  <si>
    <t>Какао на молоке</t>
  </si>
  <si>
    <t>121М</t>
  </si>
  <si>
    <t>Запеканка творожная с молочным соусом</t>
  </si>
  <si>
    <t>223М326М</t>
  </si>
  <si>
    <r>
      <t>378М</t>
    </r>
    <r>
      <rPr>
        <sz val="9"/>
        <rFont val="Times New Roman"/>
        <family val="1"/>
        <charset val="204"/>
      </rPr>
      <t>ссж</t>
    </r>
  </si>
</sst>
</file>

<file path=xl/styles.xml><?xml version="1.0" encoding="utf-8"?>
<styleSheet xmlns="http://schemas.openxmlformats.org/spreadsheetml/2006/main">
  <numFmts count="5">
    <numFmt numFmtId="164" formatCode="0&quot;М&quot;"/>
    <numFmt numFmtId="165" formatCode="0&quot;М/ссж&quot;"/>
    <numFmt numFmtId="166" formatCode="0&quot;К&quot;"/>
    <numFmt numFmtId="167" formatCode="0&quot;К/ссж&quot;"/>
    <numFmt numFmtId="168" formatCode="0&quot;М/иоп&quot;"/>
  </numFmts>
  <fonts count="3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sz val="11"/>
      <color rgb="FFFF0000"/>
      <name val="Times New Roman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1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1" fontId="12" fillId="0" borderId="27" xfId="0" applyNumberFormat="1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2" fillId="5" borderId="2" xfId="1" applyNumberFormat="1" applyFont="1" applyFill="1" applyBorder="1" applyAlignment="1">
      <alignment horizontal="left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2" fontId="12" fillId="5" borderId="2" xfId="1" applyNumberFormat="1" applyFont="1" applyFill="1" applyBorder="1" applyAlignment="1">
      <alignment horizontal="center" vertical="center" wrapText="1"/>
    </xf>
    <xf numFmtId="2" fontId="15" fillId="5" borderId="2" xfId="2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0" fillId="5" borderId="1" xfId="0" applyFill="1" applyBorder="1" applyAlignment="1" applyProtection="1">
      <alignment wrapText="1"/>
      <protection locked="0"/>
    </xf>
    <xf numFmtId="1" fontId="17" fillId="5" borderId="1" xfId="0" applyNumberFormat="1" applyFont="1" applyFill="1" applyBorder="1" applyAlignment="1" applyProtection="1">
      <alignment horizontal="center"/>
      <protection locked="0"/>
    </xf>
    <xf numFmtId="2" fontId="17" fillId="5" borderId="1" xfId="0" applyNumberFormat="1" applyFont="1" applyFill="1" applyBorder="1" applyAlignment="1" applyProtection="1">
      <alignment horizontal="center"/>
      <protection locked="0"/>
    </xf>
    <xf numFmtId="2" fontId="17" fillId="5" borderId="17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2" fontId="18" fillId="5" borderId="25" xfId="0" applyNumberFormat="1" applyFont="1" applyFill="1" applyBorder="1" applyAlignment="1" applyProtection="1">
      <alignment horizontal="center"/>
      <protection locked="0"/>
    </xf>
    <xf numFmtId="2" fontId="18" fillId="5" borderId="1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1" fontId="17" fillId="5" borderId="3" xfId="0" applyNumberFormat="1" applyFont="1" applyFill="1" applyBorder="1" applyAlignment="1" applyProtection="1">
      <alignment horizontal="center"/>
      <protection locked="0"/>
    </xf>
    <xf numFmtId="2" fontId="17" fillId="5" borderId="3" xfId="0" applyNumberFormat="1" applyFont="1" applyFill="1" applyBorder="1" applyAlignment="1" applyProtection="1">
      <alignment horizontal="center"/>
      <protection locked="0"/>
    </xf>
    <xf numFmtId="2" fontId="13" fillId="0" borderId="27" xfId="0" applyNumberFormat="1" applyFont="1" applyBorder="1" applyAlignment="1">
      <alignment horizontal="center" vertical="top" wrapText="1"/>
    </xf>
    <xf numFmtId="1" fontId="13" fillId="0" borderId="27" xfId="0" applyNumberFormat="1" applyFont="1" applyBorder="1" applyAlignment="1">
      <alignment horizontal="center" vertical="top" wrapText="1"/>
    </xf>
    <xf numFmtId="1" fontId="21" fillId="5" borderId="2" xfId="1" applyNumberFormat="1" applyFont="1" applyFill="1" applyBorder="1" applyAlignment="1">
      <alignment horizontal="center" vertical="center" wrapText="1"/>
    </xf>
    <xf numFmtId="0" fontId="21" fillId="5" borderId="2" xfId="1" applyNumberFormat="1" applyFont="1" applyFill="1" applyBorder="1" applyAlignment="1">
      <alignment horizontal="left" vertical="center" wrapText="1"/>
    </xf>
    <xf numFmtId="2" fontId="21" fillId="5" borderId="2" xfId="1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4" fontId="21" fillId="5" borderId="2" xfId="3" applyNumberFormat="1" applyFont="1" applyFill="1" applyBorder="1" applyAlignment="1">
      <alignment horizontal="center" vertical="center" wrapText="1"/>
    </xf>
    <xf numFmtId="166" fontId="21" fillId="5" borderId="2" xfId="3" applyNumberFormat="1" applyFont="1" applyFill="1" applyBorder="1" applyAlignment="1">
      <alignment horizontal="center" vertical="center" wrapText="1"/>
    </xf>
    <xf numFmtId="165" fontId="22" fillId="5" borderId="2" xfId="4" applyNumberFormat="1" applyFont="1" applyFill="1" applyBorder="1" applyAlignment="1">
      <alignment horizontal="center" vertical="center" wrapText="1"/>
    </xf>
    <xf numFmtId="1" fontId="21" fillId="5" borderId="2" xfId="3" applyNumberFormat="1" applyFont="1" applyFill="1" applyBorder="1" applyAlignment="1">
      <alignment horizontal="center" vertical="center" wrapText="1"/>
    </xf>
    <xf numFmtId="165" fontId="13" fillId="5" borderId="2" xfId="1" applyNumberFormat="1" applyFont="1" applyFill="1" applyBorder="1" applyAlignment="1">
      <alignment horizontal="center" vertical="center" wrapText="1"/>
    </xf>
    <xf numFmtId="0" fontId="21" fillId="5" borderId="2" xfId="3" applyNumberFormat="1" applyFont="1" applyFill="1" applyBorder="1" applyAlignment="1">
      <alignment horizontal="left" vertical="center" wrapText="1"/>
    </xf>
    <xf numFmtId="0" fontId="22" fillId="5" borderId="2" xfId="4" applyNumberFormat="1" applyFont="1" applyFill="1" applyBorder="1" applyAlignment="1">
      <alignment horizontal="left" vertical="center" wrapText="1"/>
    </xf>
    <xf numFmtId="1" fontId="22" fillId="5" borderId="28" xfId="4" applyNumberFormat="1" applyFont="1" applyFill="1" applyBorder="1" applyAlignment="1">
      <alignment horizontal="center" vertical="center" wrapText="1"/>
    </xf>
    <xf numFmtId="2" fontId="21" fillId="5" borderId="2" xfId="3" applyNumberFormat="1" applyFont="1" applyFill="1" applyBorder="1" applyAlignment="1">
      <alignment horizontal="center" vertical="center" wrapText="1"/>
    </xf>
    <xf numFmtId="2" fontId="22" fillId="5" borderId="2" xfId="4" applyNumberFormat="1" applyFont="1" applyFill="1" applyBorder="1" applyAlignment="1">
      <alignment horizontal="center" vertical="center" wrapText="1"/>
    </xf>
    <xf numFmtId="1" fontId="22" fillId="5" borderId="2" xfId="4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64" fontId="21" fillId="5" borderId="2" xfId="1" applyNumberFormat="1" applyFont="1" applyFill="1" applyBorder="1" applyAlignment="1">
      <alignment horizontal="center" vertical="center" wrapText="1"/>
    </xf>
    <xf numFmtId="164" fontId="22" fillId="5" borderId="2" xfId="1" applyNumberFormat="1" applyFont="1" applyFill="1" applyBorder="1" applyAlignment="1">
      <alignment horizontal="center" vertical="center" wrapText="1"/>
    </xf>
    <xf numFmtId="0" fontId="21" fillId="5" borderId="2" xfId="3" applyNumberFormat="1" applyFont="1" applyFill="1" applyBorder="1" applyAlignment="1">
      <alignment horizontal="center" vertical="center" wrapText="1"/>
    </xf>
    <xf numFmtId="1" fontId="21" fillId="5" borderId="28" xfId="3" applyNumberFormat="1" applyFont="1" applyFill="1" applyBorder="1" applyAlignment="1">
      <alignment horizontal="center" vertical="center" wrapText="1"/>
    </xf>
    <xf numFmtId="2" fontId="13" fillId="5" borderId="2" xfId="3" applyNumberFormat="1" applyFont="1" applyFill="1" applyBorder="1" applyAlignment="1">
      <alignment horizontal="center" vertical="center" wrapText="1"/>
    </xf>
    <xf numFmtId="0" fontId="22" fillId="5" borderId="2" xfId="1" applyNumberFormat="1" applyFont="1" applyFill="1" applyBorder="1" applyAlignment="1">
      <alignment horizontal="left" vertical="center" wrapText="1"/>
    </xf>
    <xf numFmtId="1" fontId="22" fillId="5" borderId="2" xfId="1" applyNumberFormat="1" applyFont="1" applyFill="1" applyBorder="1" applyAlignment="1">
      <alignment horizontal="center" vertical="center" wrapText="1"/>
    </xf>
    <xf numFmtId="2" fontId="22" fillId="5" borderId="2" xfId="1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top" wrapText="1"/>
    </xf>
    <xf numFmtId="1" fontId="21" fillId="5" borderId="2" xfId="2" applyNumberFormat="1" applyFont="1" applyFill="1" applyBorder="1" applyAlignment="1">
      <alignment horizontal="center" vertical="center" wrapText="1"/>
    </xf>
    <xf numFmtId="164" fontId="21" fillId="5" borderId="2" xfId="4" applyNumberFormat="1" applyFont="1" applyFill="1" applyBorder="1" applyAlignment="1">
      <alignment horizontal="center" vertical="center" wrapText="1"/>
    </xf>
    <xf numFmtId="1" fontId="22" fillId="5" borderId="2" xfId="3" applyNumberFormat="1" applyFont="1" applyFill="1" applyBorder="1" applyAlignment="1">
      <alignment horizontal="center" vertical="center" wrapText="1"/>
    </xf>
    <xf numFmtId="0" fontId="21" fillId="5" borderId="2" xfId="2" applyNumberFormat="1" applyFont="1" applyFill="1" applyBorder="1" applyAlignment="1">
      <alignment horizontal="left" vertical="center" wrapText="1"/>
    </xf>
    <xf numFmtId="1" fontId="13" fillId="5" borderId="2" xfId="2" applyNumberFormat="1" applyFont="1" applyFill="1" applyBorder="1" applyAlignment="1">
      <alignment horizontal="center" vertical="center" wrapText="1"/>
    </xf>
    <xf numFmtId="1" fontId="13" fillId="5" borderId="2" xfId="3" applyNumberFormat="1" applyFont="1" applyFill="1" applyBorder="1" applyAlignment="1">
      <alignment horizontal="center" vertical="center" wrapText="1"/>
    </xf>
    <xf numFmtId="1" fontId="23" fillId="5" borderId="2" xfId="4" applyNumberFormat="1" applyFont="1" applyFill="1" applyBorder="1" applyAlignment="1">
      <alignment horizontal="center" vertical="center" wrapText="1"/>
    </xf>
    <xf numFmtId="2" fontId="13" fillId="5" borderId="2" xfId="2" applyNumberFormat="1" applyFont="1" applyFill="1" applyBorder="1" applyAlignment="1">
      <alignment horizontal="center" vertical="center" wrapText="1"/>
    </xf>
    <xf numFmtId="2" fontId="22" fillId="5" borderId="2" xfId="2" applyNumberFormat="1" applyFont="1" applyFill="1" applyBorder="1" applyAlignment="1">
      <alignment horizontal="center" vertical="center" wrapText="1"/>
    </xf>
    <xf numFmtId="2" fontId="23" fillId="5" borderId="2" xfId="2" applyNumberFormat="1" applyFont="1" applyFill="1" applyBorder="1" applyAlignment="1">
      <alignment horizontal="center" vertical="center" wrapText="1"/>
    </xf>
    <xf numFmtId="1" fontId="22" fillId="5" borderId="2" xfId="2" applyNumberFormat="1" applyFont="1" applyFill="1" applyBorder="1" applyAlignment="1">
      <alignment horizontal="center" vertical="center" wrapText="1"/>
    </xf>
    <xf numFmtId="1" fontId="24" fillId="5" borderId="2" xfId="1" applyNumberFormat="1" applyFont="1" applyFill="1" applyBorder="1" applyAlignment="1">
      <alignment horizontal="center" vertical="center" wrapText="1"/>
    </xf>
    <xf numFmtId="0" fontId="24" fillId="5" borderId="2" xfId="3" applyNumberFormat="1" applyFont="1" applyFill="1" applyBorder="1" applyAlignment="1">
      <alignment horizontal="center" vertical="center" wrapText="1"/>
    </xf>
    <xf numFmtId="164" fontId="25" fillId="5" borderId="2" xfId="3" applyNumberFormat="1" applyFont="1" applyFill="1" applyBorder="1" applyAlignment="1">
      <alignment horizontal="center" vertical="center" wrapText="1"/>
    </xf>
    <xf numFmtId="2" fontId="13" fillId="5" borderId="2" xfId="1" applyNumberFormat="1" applyFont="1" applyFill="1" applyBorder="1" applyAlignment="1">
      <alignment horizontal="center" vertical="center" wrapText="1"/>
    </xf>
    <xf numFmtId="1" fontId="13" fillId="5" borderId="2" xfId="1" applyNumberFormat="1" applyFont="1" applyFill="1" applyBorder="1" applyAlignment="1">
      <alignment horizontal="center" vertical="center" wrapText="1"/>
    </xf>
    <xf numFmtId="164" fontId="22" fillId="5" borderId="2" xfId="4" applyNumberFormat="1" applyFont="1" applyFill="1" applyBorder="1" applyAlignment="1">
      <alignment horizontal="center" vertical="center" wrapText="1"/>
    </xf>
    <xf numFmtId="2" fontId="21" fillId="5" borderId="2" xfId="2" applyNumberFormat="1" applyFont="1" applyFill="1" applyBorder="1" applyAlignment="1">
      <alignment horizontal="center" vertical="center" wrapText="1"/>
    </xf>
    <xf numFmtId="167" fontId="21" fillId="5" borderId="2" xfId="1" applyNumberFormat="1" applyFont="1" applyFill="1" applyBorder="1" applyAlignment="1">
      <alignment horizontal="center" vertical="center" wrapText="1"/>
    </xf>
    <xf numFmtId="165" fontId="21" fillId="5" borderId="2" xfId="1" applyNumberFormat="1" applyFont="1" applyFill="1" applyBorder="1" applyAlignment="1">
      <alignment horizontal="center" vertical="center" wrapText="1"/>
    </xf>
    <xf numFmtId="165" fontId="22" fillId="5" borderId="2" xfId="2" applyNumberFormat="1" applyFont="1" applyFill="1" applyBorder="1" applyAlignment="1">
      <alignment horizontal="center" vertical="center" wrapText="1"/>
    </xf>
    <xf numFmtId="164" fontId="22" fillId="5" borderId="2" xfId="5" applyNumberFormat="1" applyFont="1" applyFill="1" applyBorder="1" applyAlignment="1">
      <alignment horizontal="center" vertical="center" wrapText="1"/>
    </xf>
    <xf numFmtId="164" fontId="26" fillId="5" borderId="2" xfId="3" applyNumberFormat="1" applyFont="1" applyFill="1" applyBorder="1" applyAlignment="1">
      <alignment horizontal="center" vertical="center" wrapText="1"/>
    </xf>
    <xf numFmtId="164" fontId="24" fillId="5" borderId="2" xfId="3" applyNumberFormat="1" applyFont="1" applyFill="1" applyBorder="1" applyAlignment="1">
      <alignment horizontal="center" vertical="center" wrapText="1"/>
    </xf>
    <xf numFmtId="0" fontId="22" fillId="5" borderId="2" xfId="2" applyNumberFormat="1" applyFont="1" applyFill="1" applyBorder="1" applyAlignment="1">
      <alignment horizontal="left" vertical="center" wrapText="1"/>
    </xf>
    <xf numFmtId="0" fontId="22" fillId="5" borderId="2" xfId="5" applyNumberFormat="1" applyFont="1" applyFill="1" applyBorder="1" applyAlignment="1">
      <alignment horizontal="left" vertical="center" wrapText="1"/>
    </xf>
    <xf numFmtId="1" fontId="22" fillId="5" borderId="2" xfId="5" applyNumberFormat="1" applyFont="1" applyFill="1" applyBorder="1" applyAlignment="1">
      <alignment horizontal="center" vertical="center" wrapText="1"/>
    </xf>
    <xf numFmtId="2" fontId="22" fillId="5" borderId="2" xfId="5" applyNumberFormat="1" applyFont="1" applyFill="1" applyBorder="1" applyAlignment="1">
      <alignment horizontal="center" vertical="center" wrapText="1"/>
    </xf>
    <xf numFmtId="164" fontId="21" fillId="5" borderId="2" xfId="2" applyNumberFormat="1" applyFont="1" applyFill="1" applyBorder="1" applyAlignment="1">
      <alignment horizontal="center" vertical="center" wrapText="1"/>
    </xf>
    <xf numFmtId="0" fontId="27" fillId="5" borderId="2" xfId="2" applyNumberFormat="1" applyFont="1" applyFill="1" applyBorder="1" applyAlignment="1">
      <alignment horizontal="left" vertical="center" wrapText="1"/>
    </xf>
    <xf numFmtId="0" fontId="27" fillId="5" borderId="2" xfId="4" applyNumberFormat="1" applyFont="1" applyFill="1" applyBorder="1" applyAlignment="1">
      <alignment horizontal="left" vertical="center" wrapText="1"/>
    </xf>
    <xf numFmtId="0" fontId="27" fillId="5" borderId="2" xfId="3" applyNumberFormat="1" applyFont="1" applyFill="1" applyBorder="1" applyAlignment="1">
      <alignment horizontal="left" vertical="center" wrapText="1"/>
    </xf>
    <xf numFmtId="1" fontId="27" fillId="5" borderId="2" xfId="2" applyNumberFormat="1" applyFont="1" applyFill="1" applyBorder="1" applyAlignment="1">
      <alignment horizontal="center" vertical="center" wrapText="1"/>
    </xf>
    <xf numFmtId="1" fontId="27" fillId="5" borderId="2" xfId="4" applyNumberFormat="1" applyFont="1" applyFill="1" applyBorder="1" applyAlignment="1">
      <alignment horizontal="center" vertical="center" wrapText="1"/>
    </xf>
    <xf numFmtId="1" fontId="27" fillId="5" borderId="2" xfId="3" applyNumberFormat="1" applyFont="1" applyFill="1" applyBorder="1" applyAlignment="1">
      <alignment horizontal="center" vertical="center" wrapText="1"/>
    </xf>
    <xf numFmtId="2" fontId="27" fillId="5" borderId="2" xfId="2" applyNumberFormat="1" applyFont="1" applyFill="1" applyBorder="1" applyAlignment="1">
      <alignment horizontal="center" vertical="center" wrapText="1"/>
    </xf>
    <xf numFmtId="2" fontId="27" fillId="5" borderId="2" xfId="3" applyNumberFormat="1" applyFont="1" applyFill="1" applyBorder="1" applyAlignment="1">
      <alignment horizontal="center" vertical="center" wrapText="1"/>
    </xf>
    <xf numFmtId="0" fontId="27" fillId="5" borderId="2" xfId="3" applyNumberFormat="1" applyFont="1" applyFill="1" applyBorder="1" applyAlignment="1">
      <alignment horizontal="center" vertical="center" wrapText="1"/>
    </xf>
    <xf numFmtId="1" fontId="21" fillId="5" borderId="2" xfId="4" applyNumberFormat="1" applyFont="1" applyFill="1" applyBorder="1" applyAlignment="1">
      <alignment horizontal="center" vertical="center" wrapText="1"/>
    </xf>
    <xf numFmtId="0" fontId="27" fillId="5" borderId="2" xfId="1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1" fontId="27" fillId="5" borderId="2" xfId="1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2" fontId="27" fillId="5" borderId="2" xfId="1" applyNumberFormat="1" applyFont="1" applyFill="1" applyBorder="1" applyAlignment="1">
      <alignment horizontal="center" vertical="center" wrapText="1"/>
    </xf>
    <xf numFmtId="2" fontId="27" fillId="0" borderId="27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1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164" fontId="27" fillId="5" borderId="2" xfId="3" applyNumberFormat="1" applyFont="1" applyFill="1" applyBorder="1" applyAlignment="1">
      <alignment horizontal="center" vertical="center" wrapText="1"/>
    </xf>
    <xf numFmtId="0" fontId="27" fillId="5" borderId="28" xfId="4" applyNumberFormat="1" applyFont="1" applyFill="1" applyBorder="1" applyAlignment="1">
      <alignment horizontal="left" vertical="center" wrapText="1"/>
    </xf>
    <xf numFmtId="1" fontId="27" fillId="5" borderId="28" xfId="4" applyNumberFormat="1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165" fontId="21" fillId="5" borderId="2" xfId="2" applyNumberFormat="1" applyFont="1" applyFill="1" applyBorder="1" applyAlignment="1">
      <alignment horizontal="center" vertical="center" wrapText="1"/>
    </xf>
    <xf numFmtId="168" fontId="21" fillId="5" borderId="2" xfId="3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2" fontId="21" fillId="0" borderId="27" xfId="0" applyNumberFormat="1" applyFont="1" applyBorder="1" applyAlignment="1">
      <alignment horizontal="center" vertical="top" wrapText="1"/>
    </xf>
    <xf numFmtId="1" fontId="21" fillId="5" borderId="2" xfId="5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top" wrapText="1"/>
    </xf>
    <xf numFmtId="1" fontId="21" fillId="0" borderId="27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5" borderId="2" xfId="4" applyNumberFormat="1" applyFont="1" applyFill="1" applyBorder="1" applyAlignment="1">
      <alignment horizontal="left" vertical="center" wrapText="1"/>
    </xf>
    <xf numFmtId="0" fontId="22" fillId="5" borderId="2" xfId="3" applyNumberFormat="1" applyFont="1" applyFill="1" applyBorder="1" applyAlignment="1">
      <alignment horizontal="center" vertical="center" wrapText="1"/>
    </xf>
    <xf numFmtId="1" fontId="28" fillId="5" borderId="2" xfId="3" applyNumberFormat="1" applyFont="1" applyFill="1" applyBorder="1" applyAlignment="1">
      <alignment horizontal="center" vertical="center" wrapText="1"/>
    </xf>
    <xf numFmtId="166" fontId="26" fillId="5" borderId="2" xfId="1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6">
    <cellStyle name="Обычный" xfId="0" builtinId="0"/>
    <cellStyle name="Обычный_Лист1" xfId="4"/>
    <cellStyle name="Обычный_Лист2" xfId="3"/>
    <cellStyle name="Обычный_Лист3" xfId="5"/>
    <cellStyle name="Обычный_ХЭХ 1С" xfId="1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5"/>
  <sheetViews>
    <sheetView tabSelected="1" topLeftCell="A576" workbookViewId="0">
      <selection activeCell="L595" sqref="L59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207"/>
      <c r="D1" s="208"/>
      <c r="E1" s="208"/>
      <c r="F1" s="13" t="s">
        <v>16</v>
      </c>
      <c r="G1" s="2" t="s">
        <v>17</v>
      </c>
      <c r="H1" s="209" t="s">
        <v>46</v>
      </c>
      <c r="I1" s="209"/>
      <c r="J1" s="209"/>
      <c r="K1" s="209"/>
    </row>
    <row r="2" spans="1:12" ht="17.399999999999999">
      <c r="A2" s="43" t="s">
        <v>6</v>
      </c>
      <c r="C2" s="2"/>
      <c r="G2" s="2" t="s">
        <v>18</v>
      </c>
      <c r="H2" s="209" t="s">
        <v>47</v>
      </c>
      <c r="I2" s="209"/>
      <c r="J2" s="209"/>
      <c r="K2" s="209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ht="13.8" thickBot="1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6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61">
        <v>250</v>
      </c>
      <c r="G6" s="62">
        <v>5.84</v>
      </c>
      <c r="H6" s="62">
        <v>4.84</v>
      </c>
      <c r="I6" s="62">
        <v>21.63</v>
      </c>
      <c r="J6" s="63">
        <v>154</v>
      </c>
      <c r="K6" s="65" t="s">
        <v>52</v>
      </c>
      <c r="L6" s="62">
        <v>13.85</v>
      </c>
    </row>
    <row r="7" spans="1:12" ht="15.6">
      <c r="A7" s="25"/>
      <c r="B7" s="16"/>
      <c r="C7" s="11"/>
      <c r="D7" s="6"/>
      <c r="E7" s="59" t="s">
        <v>48</v>
      </c>
      <c r="F7" s="61">
        <v>40</v>
      </c>
      <c r="G7" s="61">
        <v>5.0999999999999996</v>
      </c>
      <c r="H7" s="61">
        <v>4.5999999999999996</v>
      </c>
      <c r="I7" s="61">
        <v>0.3</v>
      </c>
      <c r="J7" s="64">
        <v>63</v>
      </c>
      <c r="K7" s="61" t="s">
        <v>53</v>
      </c>
      <c r="L7" s="69">
        <v>10</v>
      </c>
    </row>
    <row r="8" spans="1:12" ht="15.6">
      <c r="A8" s="25"/>
      <c r="B8" s="16"/>
      <c r="C8" s="11"/>
      <c r="D8" s="7" t="s">
        <v>22</v>
      </c>
      <c r="E8" s="60" t="s">
        <v>49</v>
      </c>
      <c r="F8" s="65">
        <v>180</v>
      </c>
      <c r="G8" s="66">
        <v>1.26</v>
      </c>
      <c r="H8" s="67">
        <v>1.44</v>
      </c>
      <c r="I8" s="67">
        <v>14.76</v>
      </c>
      <c r="J8" s="68">
        <v>77</v>
      </c>
      <c r="K8" s="65" t="s">
        <v>56</v>
      </c>
      <c r="L8" s="66">
        <v>5.5</v>
      </c>
    </row>
    <row r="9" spans="1:12" ht="15.6">
      <c r="A9" s="25"/>
      <c r="B9" s="16"/>
      <c r="C9" s="11"/>
      <c r="D9" s="7" t="s">
        <v>23</v>
      </c>
      <c r="E9" s="60" t="s">
        <v>51</v>
      </c>
      <c r="F9" s="65">
        <v>40</v>
      </c>
      <c r="G9" s="61">
        <v>3.04</v>
      </c>
      <c r="H9" s="61">
        <v>1.1200000000000001</v>
      </c>
      <c r="I9" s="64">
        <v>20.56</v>
      </c>
      <c r="J9" s="61">
        <v>105</v>
      </c>
      <c r="K9" s="65" t="s">
        <v>54</v>
      </c>
      <c r="L9" s="62">
        <v>1.88</v>
      </c>
    </row>
    <row r="10" spans="1:12" ht="15.6">
      <c r="A10" s="25"/>
      <c r="B10" s="16"/>
      <c r="C10" s="11"/>
      <c r="D10" s="7" t="s">
        <v>24</v>
      </c>
      <c r="E10" s="60" t="s">
        <v>57</v>
      </c>
      <c r="F10" s="65">
        <v>100</v>
      </c>
      <c r="G10" s="61">
        <v>0.4</v>
      </c>
      <c r="H10" s="61">
        <v>0.4</v>
      </c>
      <c r="I10" s="61">
        <v>9.8000000000000007</v>
      </c>
      <c r="J10" s="61">
        <v>47</v>
      </c>
      <c r="K10" s="65" t="s">
        <v>55</v>
      </c>
      <c r="L10" s="62">
        <v>6.5</v>
      </c>
    </row>
    <row r="11" spans="1:12" ht="15.6">
      <c r="A11" s="25"/>
      <c r="B11" s="16"/>
      <c r="C11" s="11"/>
      <c r="D11" s="6"/>
      <c r="E11" s="60" t="s">
        <v>50</v>
      </c>
      <c r="F11" s="61">
        <v>17</v>
      </c>
      <c r="G11" s="69">
        <v>0.14000000000000001</v>
      </c>
      <c r="H11" s="62">
        <v>12.31</v>
      </c>
      <c r="I11" s="62">
        <v>0.23</v>
      </c>
      <c r="J11" s="70">
        <v>112</v>
      </c>
      <c r="K11" s="65" t="s">
        <v>54</v>
      </c>
      <c r="L11" s="69">
        <v>13.6</v>
      </c>
    </row>
    <row r="12" spans="1:12" ht="15.6">
      <c r="A12" s="25"/>
      <c r="B12" s="16"/>
      <c r="C12" s="11"/>
      <c r="D12" s="6"/>
      <c r="E12" s="60"/>
      <c r="F12" s="61"/>
      <c r="G12" s="69"/>
      <c r="H12" s="62"/>
      <c r="I12" s="62"/>
      <c r="J12" s="70"/>
      <c r="K12" s="65"/>
      <c r="L12" s="70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627</v>
      </c>
      <c r="G13" s="21">
        <f t="shared" ref="G13:J13" si="0">SUM(G6:G12)</f>
        <v>15.78</v>
      </c>
      <c r="H13" s="21">
        <f t="shared" si="0"/>
        <v>24.71</v>
      </c>
      <c r="I13" s="21">
        <f t="shared" si="0"/>
        <v>67.28</v>
      </c>
      <c r="J13" s="21">
        <f t="shared" si="0"/>
        <v>558</v>
      </c>
      <c r="K13" s="27"/>
      <c r="L13" s="21">
        <f t="shared" ref="L13" si="1">SUM(L6:L12)</f>
        <v>51.330000000000005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8" customHeight="1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0" t="s">
        <v>61</v>
      </c>
      <c r="F18" s="65">
        <v>100</v>
      </c>
      <c r="G18" s="61">
        <v>1.1000000000000001</v>
      </c>
      <c r="H18" s="61">
        <v>1.6</v>
      </c>
      <c r="I18" s="61">
        <v>0.1</v>
      </c>
      <c r="J18" s="61">
        <v>13</v>
      </c>
      <c r="K18" s="65" t="s">
        <v>68</v>
      </c>
      <c r="L18" s="62">
        <v>8.9</v>
      </c>
    </row>
    <row r="19" spans="1:12" ht="18.600000000000001" customHeight="1">
      <c r="A19" s="25"/>
      <c r="B19" s="16"/>
      <c r="C19" s="11"/>
      <c r="D19" s="77" t="s">
        <v>28</v>
      </c>
      <c r="E19" s="60" t="s">
        <v>58</v>
      </c>
      <c r="F19" s="65">
        <v>220</v>
      </c>
      <c r="G19" s="65">
        <v>5.5</v>
      </c>
      <c r="H19" s="65">
        <v>6.45</v>
      </c>
      <c r="I19" s="65">
        <v>11.6</v>
      </c>
      <c r="J19" s="65">
        <v>128</v>
      </c>
      <c r="K19" s="65" t="s">
        <v>65</v>
      </c>
      <c r="L19" s="67">
        <v>27.19</v>
      </c>
    </row>
    <row r="20" spans="1:12" ht="15.6">
      <c r="A20" s="25"/>
      <c r="B20" s="16"/>
      <c r="C20" s="11"/>
      <c r="D20" s="7" t="s">
        <v>29</v>
      </c>
      <c r="E20" s="60" t="s">
        <v>59</v>
      </c>
      <c r="F20" s="61">
        <v>100</v>
      </c>
      <c r="G20" s="69">
        <v>11.49</v>
      </c>
      <c r="H20" s="62">
        <v>12.91</v>
      </c>
      <c r="I20" s="69">
        <v>12.28</v>
      </c>
      <c r="J20" s="70">
        <v>211</v>
      </c>
      <c r="K20" s="65" t="s">
        <v>66</v>
      </c>
      <c r="L20" s="69">
        <v>42.17</v>
      </c>
    </row>
    <row r="21" spans="1:12" ht="15.6">
      <c r="A21" s="25"/>
      <c r="B21" s="16"/>
      <c r="C21" s="11"/>
      <c r="D21" s="7" t="s">
        <v>30</v>
      </c>
      <c r="E21" s="60" t="s">
        <v>60</v>
      </c>
      <c r="F21" s="61">
        <v>150</v>
      </c>
      <c r="G21" s="61">
        <v>3.3</v>
      </c>
      <c r="H21" s="61">
        <v>5.44</v>
      </c>
      <c r="I21" s="61">
        <v>22.21</v>
      </c>
      <c r="J21" s="61">
        <v>151</v>
      </c>
      <c r="K21" s="65" t="s">
        <v>67</v>
      </c>
      <c r="L21" s="62">
        <v>10.96</v>
      </c>
    </row>
    <row r="22" spans="1:12" ht="15.6">
      <c r="A22" s="25"/>
      <c r="B22" s="16"/>
      <c r="C22" s="11"/>
      <c r="D22" s="7" t="s">
        <v>31</v>
      </c>
      <c r="E22" s="72" t="s">
        <v>62</v>
      </c>
      <c r="F22" s="73">
        <v>200</v>
      </c>
      <c r="G22" s="74">
        <v>0.46</v>
      </c>
      <c r="H22" s="75">
        <v>0.1</v>
      </c>
      <c r="I22" s="74">
        <v>28.69</v>
      </c>
      <c r="J22" s="73">
        <v>118</v>
      </c>
      <c r="K22" s="73" t="s">
        <v>69</v>
      </c>
      <c r="L22" s="74">
        <v>3</v>
      </c>
    </row>
    <row r="23" spans="1:12" ht="15.6">
      <c r="A23" s="25"/>
      <c r="B23" s="16"/>
      <c r="C23" s="11"/>
      <c r="D23" s="7" t="s">
        <v>32</v>
      </c>
      <c r="E23" s="60" t="s">
        <v>63</v>
      </c>
      <c r="F23" s="61">
        <v>20</v>
      </c>
      <c r="G23" s="61">
        <v>1.58</v>
      </c>
      <c r="H23" s="61">
        <v>0.2</v>
      </c>
      <c r="I23" s="61">
        <v>9.66</v>
      </c>
      <c r="J23" s="61">
        <v>47</v>
      </c>
      <c r="K23" s="76"/>
      <c r="L23" s="62">
        <v>0.92</v>
      </c>
    </row>
    <row r="24" spans="1:12" ht="15.6">
      <c r="A24" s="25"/>
      <c r="B24" s="16"/>
      <c r="C24" s="11"/>
      <c r="D24" s="7" t="s">
        <v>33</v>
      </c>
      <c r="E24" s="60" t="s">
        <v>64</v>
      </c>
      <c r="F24" s="65">
        <v>50</v>
      </c>
      <c r="G24" s="62">
        <v>3.3</v>
      </c>
      <c r="H24" s="61">
        <v>0.6</v>
      </c>
      <c r="I24" s="61">
        <v>19.829999999999998</v>
      </c>
      <c r="J24" s="64">
        <v>100</v>
      </c>
      <c r="K24" s="76"/>
      <c r="L24" s="69">
        <v>2.4</v>
      </c>
    </row>
    <row r="25" spans="1:12" ht="15.6">
      <c r="A25" s="25"/>
      <c r="B25" s="16"/>
      <c r="C25" s="11"/>
      <c r="D25" s="6"/>
      <c r="E25" s="60"/>
      <c r="F25" s="65"/>
      <c r="G25" s="61"/>
      <c r="H25" s="61"/>
      <c r="I25" s="61"/>
      <c r="J25" s="61"/>
      <c r="K25" s="65"/>
      <c r="L25" s="62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26.73</v>
      </c>
      <c r="H27" s="21">
        <f t="shared" si="3"/>
        <v>27.300000000000004</v>
      </c>
      <c r="I27" s="21">
        <f t="shared" si="3"/>
        <v>104.36999999999999</v>
      </c>
      <c r="J27" s="21">
        <f t="shared" si="3"/>
        <v>768</v>
      </c>
      <c r="K27" s="27"/>
      <c r="L27" s="116">
        <f>SUM(L18:L26)</f>
        <v>95.54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/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thickBot="1">
      <c r="A47" s="31">
        <f>A6</f>
        <v>1</v>
      </c>
      <c r="B47" s="32">
        <f>B6</f>
        <v>1</v>
      </c>
      <c r="C47" s="205" t="s">
        <v>4</v>
      </c>
      <c r="D47" s="206"/>
      <c r="E47" s="33"/>
      <c r="F47" s="34">
        <f>F13+F17+F27+F32+F39+F46</f>
        <v>1467</v>
      </c>
      <c r="G47" s="34">
        <f t="shared" ref="G47:J47" si="7">G13+G17+G27+G32+G39+G46</f>
        <v>42.51</v>
      </c>
      <c r="H47" s="34">
        <f t="shared" si="7"/>
        <v>52.010000000000005</v>
      </c>
      <c r="I47" s="34">
        <f t="shared" si="7"/>
        <v>171.64999999999998</v>
      </c>
      <c r="J47" s="34">
        <f t="shared" si="7"/>
        <v>1326</v>
      </c>
      <c r="K47" s="35"/>
      <c r="L47" s="200">
        <f>L13+L27</f>
        <v>146.87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71" t="s">
        <v>70</v>
      </c>
      <c r="F48" s="85">
        <v>170</v>
      </c>
      <c r="G48" s="86">
        <v>11.25</v>
      </c>
      <c r="H48" s="86">
        <v>15.1</v>
      </c>
      <c r="I48" s="86">
        <v>19.809999999999999</v>
      </c>
      <c r="J48" s="87">
        <v>261</v>
      </c>
      <c r="K48" s="85" t="s">
        <v>76</v>
      </c>
      <c r="L48" s="86">
        <v>57.57</v>
      </c>
    </row>
    <row r="49" spans="1:12" ht="14.4">
      <c r="A49" s="15"/>
      <c r="B49" s="16"/>
      <c r="C49" s="11"/>
      <c r="D49" s="6"/>
      <c r="E49" s="71" t="s">
        <v>71</v>
      </c>
      <c r="F49" s="85">
        <v>40</v>
      </c>
      <c r="G49" s="86">
        <v>1.24</v>
      </c>
      <c r="H49" s="86">
        <v>0.08</v>
      </c>
      <c r="I49" s="86">
        <v>2.6</v>
      </c>
      <c r="J49" s="87">
        <v>16</v>
      </c>
      <c r="K49" s="85" t="s">
        <v>74</v>
      </c>
      <c r="L49" s="86">
        <v>9.2200000000000006</v>
      </c>
    </row>
    <row r="50" spans="1:12" ht="14.4">
      <c r="A50" s="15"/>
      <c r="B50" s="16"/>
      <c r="C50" s="11"/>
      <c r="D50" s="7" t="s">
        <v>22</v>
      </c>
      <c r="E50" s="71" t="s">
        <v>172</v>
      </c>
      <c r="F50" s="88">
        <v>200</v>
      </c>
      <c r="G50" s="86">
        <v>3.49</v>
      </c>
      <c r="H50" s="86">
        <v>2.79</v>
      </c>
      <c r="I50" s="86">
        <v>18.16</v>
      </c>
      <c r="J50" s="87">
        <v>113</v>
      </c>
      <c r="K50" s="85" t="s">
        <v>75</v>
      </c>
      <c r="L50" s="86">
        <v>19.2</v>
      </c>
    </row>
    <row r="51" spans="1:12" ht="14.4">
      <c r="A51" s="15"/>
      <c r="B51" s="16"/>
      <c r="C51" s="11"/>
      <c r="D51" s="7" t="s">
        <v>23</v>
      </c>
      <c r="E51" s="71" t="s">
        <v>51</v>
      </c>
      <c r="F51" s="85">
        <v>40</v>
      </c>
      <c r="G51" s="88">
        <v>3.04</v>
      </c>
      <c r="H51" s="88">
        <v>1.1200000000000001</v>
      </c>
      <c r="I51" s="88">
        <v>20.56</v>
      </c>
      <c r="J51" s="88">
        <v>105</v>
      </c>
      <c r="K51" s="85"/>
      <c r="L51" s="86">
        <v>1.88</v>
      </c>
    </row>
    <row r="52" spans="1:12" ht="14.4">
      <c r="A52" s="15"/>
      <c r="B52" s="16"/>
      <c r="C52" s="11"/>
      <c r="D52" s="7" t="s">
        <v>24</v>
      </c>
      <c r="E52" s="71" t="s">
        <v>73</v>
      </c>
      <c r="F52" s="85">
        <v>100</v>
      </c>
      <c r="G52" s="90">
        <v>0.8</v>
      </c>
      <c r="H52" s="90">
        <v>0.4</v>
      </c>
      <c r="I52" s="90">
        <v>10.3</v>
      </c>
      <c r="J52" s="91">
        <v>47</v>
      </c>
      <c r="K52" s="85" t="s">
        <v>55</v>
      </c>
      <c r="L52" s="90">
        <v>20</v>
      </c>
    </row>
    <row r="53" spans="1:12" ht="20.399999999999999">
      <c r="A53" s="15"/>
      <c r="B53" s="16"/>
      <c r="C53" s="11"/>
      <c r="D53" s="6"/>
      <c r="E53" s="71" t="s">
        <v>72</v>
      </c>
      <c r="F53" s="85">
        <v>40</v>
      </c>
      <c r="G53" s="92">
        <v>3.6</v>
      </c>
      <c r="H53" s="92">
        <v>2.54</v>
      </c>
      <c r="I53" s="92">
        <v>21.81</v>
      </c>
      <c r="J53" s="93">
        <v>124.36</v>
      </c>
      <c r="K53" s="94" t="s">
        <v>77</v>
      </c>
      <c r="L53" s="86">
        <v>3.17</v>
      </c>
    </row>
    <row r="54" spans="1:12" ht="14.4">
      <c r="A54" s="15"/>
      <c r="B54" s="16"/>
      <c r="C54" s="11"/>
      <c r="D54" s="6"/>
      <c r="E54" s="71"/>
      <c r="F54" s="85"/>
      <c r="G54" s="92"/>
      <c r="H54" s="92"/>
      <c r="I54" s="92"/>
      <c r="J54" s="93"/>
      <c r="K54" s="94"/>
      <c r="L54" s="87"/>
    </row>
    <row r="55" spans="1:12" ht="15" thickBot="1">
      <c r="A55" s="17"/>
      <c r="B55" s="18"/>
      <c r="C55" s="8"/>
      <c r="D55" s="19" t="s">
        <v>39</v>
      </c>
      <c r="E55" s="82"/>
      <c r="F55" s="95">
        <f>F48+F49+F50+F51+F52+F53</f>
        <v>590</v>
      </c>
      <c r="G55" s="96">
        <f>G48+G49+G50+G51+G52+G53</f>
        <v>23.42</v>
      </c>
      <c r="H55" s="95">
        <f>H48+H49+H50+H51+H52+H53</f>
        <v>22.029999999999998</v>
      </c>
      <c r="I55" s="96">
        <f>I48+I49+I50+I51+I52+I53</f>
        <v>93.24</v>
      </c>
      <c r="J55" s="95">
        <f>J48+J49+J50+J51+J52+J53</f>
        <v>666.36</v>
      </c>
      <c r="K55" s="83"/>
      <c r="L55" s="21">
        <f t="shared" ref="L55:L97" si="8">SUM(L48:L54)</f>
        <v>111.04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78"/>
      <c r="F56" s="79"/>
      <c r="G56" s="84"/>
      <c r="H56" s="79"/>
      <c r="I56" s="80"/>
      <c r="J56" s="80"/>
      <c r="K56" s="81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J59" si="9">SUM(G56:G58)</f>
        <v>0</v>
      </c>
      <c r="H59" s="21">
        <f t="shared" si="9"/>
        <v>0</v>
      </c>
      <c r="I59" s="21">
        <f t="shared" si="9"/>
        <v>0</v>
      </c>
      <c r="J59" s="21">
        <f t="shared" si="9"/>
        <v>0</v>
      </c>
      <c r="K59" s="27"/>
      <c r="L59" s="21">
        <f t="shared" ref="L59" ca="1" si="10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71" t="s">
        <v>85</v>
      </c>
      <c r="F60" s="85">
        <v>50</v>
      </c>
      <c r="G60" s="97">
        <v>0.77</v>
      </c>
      <c r="H60" s="97">
        <v>2.54</v>
      </c>
      <c r="I60" s="97">
        <v>4.68</v>
      </c>
      <c r="J60" s="98">
        <v>45</v>
      </c>
      <c r="K60" s="85" t="s">
        <v>84</v>
      </c>
      <c r="L60" s="51">
        <v>4.1399999999999997</v>
      </c>
    </row>
    <row r="61" spans="1:12" ht="14.4">
      <c r="A61" s="15"/>
      <c r="B61" s="16"/>
      <c r="C61" s="11"/>
      <c r="D61" s="7" t="s">
        <v>28</v>
      </c>
      <c r="E61" s="71" t="s">
        <v>79</v>
      </c>
      <c r="F61" s="85">
        <v>230</v>
      </c>
      <c r="G61" s="97">
        <v>5.74</v>
      </c>
      <c r="H61" s="97">
        <v>3.55</v>
      </c>
      <c r="I61" s="97">
        <v>18.46</v>
      </c>
      <c r="J61" s="98">
        <v>129</v>
      </c>
      <c r="K61" s="85" t="s">
        <v>78</v>
      </c>
      <c r="L61" s="51">
        <v>25.19</v>
      </c>
    </row>
    <row r="62" spans="1:12" ht="14.4">
      <c r="A62" s="15"/>
      <c r="B62" s="16"/>
      <c r="C62" s="11"/>
      <c r="D62" s="7" t="s">
        <v>29</v>
      </c>
      <c r="E62" s="71" t="s">
        <v>83</v>
      </c>
      <c r="F62" s="88">
        <v>95</v>
      </c>
      <c r="G62" s="90">
        <v>15.39</v>
      </c>
      <c r="H62" s="90">
        <v>1.05</v>
      </c>
      <c r="I62" s="90"/>
      <c r="J62" s="91">
        <v>71</v>
      </c>
      <c r="K62" s="85" t="s">
        <v>82</v>
      </c>
      <c r="L62" s="51">
        <v>83.95</v>
      </c>
    </row>
    <row r="63" spans="1:12" ht="14.4">
      <c r="A63" s="15"/>
      <c r="B63" s="16"/>
      <c r="C63" s="11"/>
      <c r="D63" s="7" t="s">
        <v>30</v>
      </c>
      <c r="E63" s="71" t="s">
        <v>81</v>
      </c>
      <c r="F63" s="85">
        <v>100</v>
      </c>
      <c r="G63" s="97">
        <v>1.9</v>
      </c>
      <c r="H63" s="97">
        <v>4.5</v>
      </c>
      <c r="I63" s="97">
        <v>1</v>
      </c>
      <c r="J63" s="98">
        <v>228</v>
      </c>
      <c r="K63" s="85" t="s">
        <v>80</v>
      </c>
      <c r="L63" s="51">
        <v>9.4</v>
      </c>
    </row>
    <row r="64" spans="1:12" ht="14.4">
      <c r="A64" s="15"/>
      <c r="B64" s="16"/>
      <c r="C64" s="11"/>
      <c r="D64" s="7" t="s">
        <v>31</v>
      </c>
      <c r="E64" s="100" t="s">
        <v>87</v>
      </c>
      <c r="F64" s="99">
        <v>200</v>
      </c>
      <c r="G64" s="101">
        <v>1</v>
      </c>
      <c r="H64" s="101">
        <v>0.2</v>
      </c>
      <c r="I64" s="101">
        <v>20.2</v>
      </c>
      <c r="J64" s="99">
        <v>92</v>
      </c>
      <c r="K64" s="99" t="s">
        <v>86</v>
      </c>
      <c r="L64" s="51">
        <v>19.600000000000001</v>
      </c>
    </row>
    <row r="65" spans="1:12" ht="14.4">
      <c r="A65" s="15"/>
      <c r="B65" s="16"/>
      <c r="C65" s="11"/>
      <c r="D65" s="7" t="s">
        <v>32</v>
      </c>
      <c r="E65" s="71" t="s">
        <v>63</v>
      </c>
      <c r="F65" s="88">
        <v>50</v>
      </c>
      <c r="G65" s="90">
        <v>3.95</v>
      </c>
      <c r="H65" s="90">
        <v>0.5</v>
      </c>
      <c r="I65" s="90">
        <v>24.15</v>
      </c>
      <c r="J65" s="91">
        <v>118</v>
      </c>
      <c r="K65" s="52"/>
      <c r="L65" s="51">
        <v>2.2999999999999998</v>
      </c>
    </row>
    <row r="66" spans="1:12" ht="14.4">
      <c r="A66" s="15"/>
      <c r="B66" s="16"/>
      <c r="C66" s="11"/>
      <c r="D66" s="7" t="s">
        <v>33</v>
      </c>
      <c r="E66" s="71" t="s">
        <v>64</v>
      </c>
      <c r="F66" s="85">
        <v>50</v>
      </c>
      <c r="G66" s="102">
        <v>3.3</v>
      </c>
      <c r="H66" s="89">
        <v>0.6</v>
      </c>
      <c r="I66" s="89">
        <v>19.829999999999998</v>
      </c>
      <c r="J66" s="103">
        <v>100</v>
      </c>
      <c r="K66" s="52"/>
      <c r="L66" s="51">
        <v>2.4</v>
      </c>
    </row>
    <row r="67" spans="1:12" ht="14.4">
      <c r="A67" s="15"/>
      <c r="B67" s="16"/>
      <c r="C67" s="11"/>
      <c r="D67" s="6"/>
      <c r="E67" s="71"/>
      <c r="F67" s="85"/>
      <c r="G67" s="97"/>
      <c r="H67" s="97"/>
      <c r="I67" s="97"/>
      <c r="J67" s="98"/>
      <c r="K67" s="85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775</v>
      </c>
      <c r="G69" s="21">
        <f t="shared" ref="G69:J69" si="11">SUM(G60:G68)</f>
        <v>32.049999999999997</v>
      </c>
      <c r="H69" s="21">
        <f t="shared" si="11"/>
        <v>12.94</v>
      </c>
      <c r="I69" s="21">
        <f t="shared" si="11"/>
        <v>88.320000000000007</v>
      </c>
      <c r="J69" s="21">
        <f t="shared" si="11"/>
        <v>783</v>
      </c>
      <c r="K69" s="27"/>
      <c r="L69" s="21">
        <f>SUM(L60:L68)</f>
        <v>146.98000000000002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J74" si="12">SUM(G70:G73)</f>
        <v>0</v>
      </c>
      <c r="H74" s="21">
        <f t="shared" si="12"/>
        <v>0</v>
      </c>
      <c r="I74" s="21">
        <f t="shared" si="12"/>
        <v>0</v>
      </c>
      <c r="J74" s="21">
        <f t="shared" si="12"/>
        <v>0</v>
      </c>
      <c r="K74" s="27"/>
      <c r="L74" s="21"/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J81" si="13">SUM(G75:G80)</f>
        <v>0</v>
      </c>
      <c r="H81" s="21">
        <f t="shared" si="13"/>
        <v>0</v>
      </c>
      <c r="I81" s="21">
        <f t="shared" si="13"/>
        <v>0</v>
      </c>
      <c r="J81" s="21">
        <f t="shared" si="13"/>
        <v>0</v>
      </c>
      <c r="K81" s="27"/>
      <c r="L81" s="21">
        <f t="shared" ref="L81" ca="1" si="14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J88" si="15">SUM(G82:G87)</f>
        <v>0</v>
      </c>
      <c r="H88" s="21">
        <f t="shared" si="15"/>
        <v>0</v>
      </c>
      <c r="I88" s="21">
        <f t="shared" si="15"/>
        <v>0</v>
      </c>
      <c r="J88" s="21">
        <f t="shared" si="15"/>
        <v>0</v>
      </c>
      <c r="K88" s="27"/>
      <c r="L88" s="21">
        <f t="shared" ref="L88" ca="1" si="16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205" t="s">
        <v>4</v>
      </c>
      <c r="D89" s="206"/>
      <c r="E89" s="33"/>
      <c r="F89" s="34">
        <f>F55+F59+F69+F74+F81+F88</f>
        <v>1365</v>
      </c>
      <c r="G89" s="34">
        <f t="shared" ref="G89:J89" si="17">G55+G59+G69+G74+G81+G88</f>
        <v>55.47</v>
      </c>
      <c r="H89" s="34">
        <f t="shared" si="17"/>
        <v>34.97</v>
      </c>
      <c r="I89" s="34">
        <f t="shared" si="17"/>
        <v>181.56</v>
      </c>
      <c r="J89" s="125">
        <f t="shared" si="17"/>
        <v>1449.3600000000001</v>
      </c>
      <c r="K89" s="35"/>
      <c r="L89" s="34">
        <f>L55+L69</f>
        <v>258.02000000000004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109" t="s">
        <v>91</v>
      </c>
      <c r="F90" s="107">
        <v>150</v>
      </c>
      <c r="G90" s="112">
        <v>3.395</v>
      </c>
      <c r="H90" s="112">
        <v>5.4809999999999999</v>
      </c>
      <c r="I90" s="112">
        <v>21.109000000000002</v>
      </c>
      <c r="J90" s="107">
        <v>140.37</v>
      </c>
      <c r="K90" s="104" t="s">
        <v>88</v>
      </c>
      <c r="L90" s="201">
        <v>17.23</v>
      </c>
    </row>
    <row r="91" spans="1:12" ht="14.4">
      <c r="A91" s="25"/>
      <c r="B91" s="16"/>
      <c r="C91" s="11"/>
      <c r="D91" s="6"/>
      <c r="E91" s="100" t="s">
        <v>95</v>
      </c>
      <c r="F91" s="99">
        <v>90</v>
      </c>
      <c r="G91" s="101">
        <v>16.32</v>
      </c>
      <c r="H91" s="101">
        <v>16.29</v>
      </c>
      <c r="I91" s="101">
        <v>13.43</v>
      </c>
      <c r="J91" s="99">
        <v>260</v>
      </c>
      <c r="K91" s="108" t="s">
        <v>90</v>
      </c>
      <c r="L91" s="199">
        <v>46.61</v>
      </c>
    </row>
    <row r="92" spans="1:12" ht="14.4">
      <c r="A92" s="25"/>
      <c r="B92" s="16"/>
      <c r="C92" s="11"/>
      <c r="D92" s="7" t="s">
        <v>22</v>
      </c>
      <c r="E92" s="110" t="s">
        <v>92</v>
      </c>
      <c r="F92" s="88">
        <v>200</v>
      </c>
      <c r="G92" s="90">
        <v>2.8</v>
      </c>
      <c r="H92" s="86">
        <v>2.4</v>
      </c>
      <c r="I92" s="86">
        <v>20</v>
      </c>
      <c r="J92" s="91">
        <v>112</v>
      </c>
      <c r="K92" s="106" t="s">
        <v>94</v>
      </c>
      <c r="L92" s="199">
        <v>11.92</v>
      </c>
    </row>
    <row r="93" spans="1:12" ht="14.4">
      <c r="A93" s="25"/>
      <c r="B93" s="16"/>
      <c r="C93" s="11"/>
      <c r="D93" s="7" t="s">
        <v>23</v>
      </c>
      <c r="E93" s="110" t="s">
        <v>51</v>
      </c>
      <c r="F93" s="111">
        <v>50</v>
      </c>
      <c r="G93" s="113">
        <v>3.8</v>
      </c>
      <c r="H93" s="113">
        <v>1.4000000000000001</v>
      </c>
      <c r="I93" s="113">
        <v>25.7</v>
      </c>
      <c r="J93" s="114">
        <v>130.6</v>
      </c>
      <c r="K93" s="104"/>
      <c r="L93" s="199">
        <v>2.35</v>
      </c>
    </row>
    <row r="94" spans="1:12" ht="14.4">
      <c r="A94" s="25"/>
      <c r="B94" s="16"/>
      <c r="C94" s="11"/>
      <c r="D94" s="7" t="s">
        <v>24</v>
      </c>
      <c r="E94" s="109"/>
      <c r="F94" s="107"/>
      <c r="G94" s="112"/>
      <c r="H94" s="112"/>
      <c r="I94" s="112"/>
      <c r="J94" s="107"/>
      <c r="K94" s="105"/>
      <c r="L94" s="199"/>
    </row>
    <row r="95" spans="1:12" ht="14.4">
      <c r="A95" s="25"/>
      <c r="B95" s="16"/>
      <c r="C95" s="11"/>
      <c r="D95" s="6"/>
      <c r="E95" s="109" t="s">
        <v>61</v>
      </c>
      <c r="F95" s="107">
        <v>60</v>
      </c>
      <c r="G95" s="112">
        <v>0.66</v>
      </c>
      <c r="H95" s="112">
        <v>0.96</v>
      </c>
      <c r="I95" s="112">
        <v>0.06</v>
      </c>
      <c r="J95" s="107">
        <v>8</v>
      </c>
      <c r="K95" s="105" t="s">
        <v>89</v>
      </c>
      <c r="L95" s="199">
        <v>5.96</v>
      </c>
    </row>
    <row r="96" spans="1:12" ht="14.4">
      <c r="A96" s="25"/>
      <c r="B96" s="16"/>
      <c r="C96" s="11"/>
      <c r="D96" s="6"/>
      <c r="E96" s="109" t="s">
        <v>93</v>
      </c>
      <c r="F96" s="107">
        <v>15</v>
      </c>
      <c r="G96" s="112">
        <v>0.6</v>
      </c>
      <c r="H96" s="112">
        <v>3.95</v>
      </c>
      <c r="I96" s="112">
        <v>8.9</v>
      </c>
      <c r="J96" s="107">
        <v>74</v>
      </c>
      <c r="K96" s="107"/>
      <c r="L96" s="199">
        <v>9</v>
      </c>
    </row>
    <row r="97" spans="1:12" ht="14.4">
      <c r="A97" s="26"/>
      <c r="B97" s="18"/>
      <c r="C97" s="8"/>
      <c r="D97" s="19" t="s">
        <v>39</v>
      </c>
      <c r="E97" s="9"/>
      <c r="F97" s="21">
        <f>SUM(F90:F96)</f>
        <v>565</v>
      </c>
      <c r="G97" s="116">
        <f t="shared" ref="G97:J97" si="18">SUM(G90:G96)</f>
        <v>27.575000000000003</v>
      </c>
      <c r="H97" s="116">
        <f t="shared" si="18"/>
        <v>30.480999999999998</v>
      </c>
      <c r="I97" s="116">
        <f t="shared" si="18"/>
        <v>89.199000000000012</v>
      </c>
      <c r="J97" s="115">
        <f t="shared" si="18"/>
        <v>724.97</v>
      </c>
      <c r="K97" s="27"/>
      <c r="L97" s="21">
        <f t="shared" si="8"/>
        <v>93.07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115"/>
      <c r="G101" s="116"/>
      <c r="H101" s="116"/>
      <c r="I101" s="116"/>
      <c r="J101" s="21"/>
      <c r="K101" s="27"/>
      <c r="L101" s="21">
        <f t="shared" ref="L101" ca="1" si="19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109" t="s">
        <v>101</v>
      </c>
      <c r="F102" s="107">
        <v>100</v>
      </c>
      <c r="G102" s="112">
        <v>0.8</v>
      </c>
      <c r="H102" s="112">
        <v>0.4</v>
      </c>
      <c r="I102" s="112">
        <v>8.1</v>
      </c>
      <c r="J102" s="107">
        <v>47</v>
      </c>
      <c r="K102" s="107" t="s">
        <v>55</v>
      </c>
      <c r="L102" s="199">
        <v>15</v>
      </c>
    </row>
    <row r="103" spans="1:12" ht="14.4">
      <c r="A103" s="25"/>
      <c r="B103" s="16"/>
      <c r="C103" s="11"/>
      <c r="D103" s="7" t="s">
        <v>28</v>
      </c>
      <c r="E103" s="100" t="s">
        <v>97</v>
      </c>
      <c r="F103" s="99">
        <v>205</v>
      </c>
      <c r="G103" s="101">
        <v>4.3600000000000003</v>
      </c>
      <c r="H103" s="101">
        <v>4.51</v>
      </c>
      <c r="I103" s="101">
        <v>12.43</v>
      </c>
      <c r="J103" s="99">
        <v>109</v>
      </c>
      <c r="K103" s="117">
        <v>96</v>
      </c>
      <c r="L103" s="199">
        <v>7.57</v>
      </c>
    </row>
    <row r="104" spans="1:12" ht="14.4">
      <c r="A104" s="25"/>
      <c r="B104" s="16"/>
      <c r="C104" s="11"/>
      <c r="D104" s="7" t="s">
        <v>29</v>
      </c>
      <c r="E104" s="122" t="s">
        <v>98</v>
      </c>
      <c r="F104" s="123">
        <v>220</v>
      </c>
      <c r="G104" s="124">
        <v>23.86</v>
      </c>
      <c r="H104" s="124">
        <v>12.07</v>
      </c>
      <c r="I104" s="124">
        <v>38.130000000000003</v>
      </c>
      <c r="J104" s="123">
        <v>390</v>
      </c>
      <c r="K104" s="118" t="s">
        <v>96</v>
      </c>
      <c r="L104" s="199">
        <v>45.29</v>
      </c>
    </row>
    <row r="105" spans="1:12" ht="14.4">
      <c r="A105" s="25"/>
      <c r="B105" s="16"/>
      <c r="C105" s="11"/>
      <c r="D105" s="7" t="s">
        <v>30</v>
      </c>
      <c r="E105" s="109" t="s">
        <v>99</v>
      </c>
      <c r="F105" s="107">
        <v>60</v>
      </c>
      <c r="G105" s="112">
        <v>0.76400000000000001</v>
      </c>
      <c r="H105" s="112">
        <v>6.0990000000000002</v>
      </c>
      <c r="I105" s="112">
        <v>4.4550000000000001</v>
      </c>
      <c r="J105" s="107">
        <v>76.346000000000004</v>
      </c>
      <c r="K105" s="104">
        <v>67</v>
      </c>
      <c r="L105" s="199">
        <v>4.72</v>
      </c>
    </row>
    <row r="106" spans="1:12" ht="14.4">
      <c r="A106" s="25"/>
      <c r="B106" s="16"/>
      <c r="C106" s="11"/>
      <c r="D106" s="7" t="s">
        <v>31</v>
      </c>
      <c r="E106" s="100" t="s">
        <v>100</v>
      </c>
      <c r="F106" s="99">
        <v>200</v>
      </c>
      <c r="G106" s="101">
        <v>2</v>
      </c>
      <c r="H106" s="101"/>
      <c r="I106" s="101">
        <v>6.6</v>
      </c>
      <c r="J106" s="99">
        <v>34</v>
      </c>
      <c r="K106" s="99" t="s">
        <v>86</v>
      </c>
      <c r="L106" s="199">
        <v>19.600000000000001</v>
      </c>
    </row>
    <row r="107" spans="1:12" ht="14.4">
      <c r="A107" s="25"/>
      <c r="B107" s="16"/>
      <c r="C107" s="11"/>
      <c r="D107" s="7" t="s">
        <v>32</v>
      </c>
      <c r="E107" s="71" t="s">
        <v>63</v>
      </c>
      <c r="F107" s="88">
        <v>20</v>
      </c>
      <c r="G107" s="90">
        <v>1.58</v>
      </c>
      <c r="H107" s="90">
        <v>0.2</v>
      </c>
      <c r="I107" s="90">
        <v>9.66</v>
      </c>
      <c r="J107" s="91">
        <v>47</v>
      </c>
      <c r="K107" s="119"/>
      <c r="L107" s="199">
        <v>0.92</v>
      </c>
    </row>
    <row r="108" spans="1:12" ht="14.4">
      <c r="A108" s="25"/>
      <c r="B108" s="16"/>
      <c r="C108" s="11"/>
      <c r="D108" s="7" t="s">
        <v>33</v>
      </c>
      <c r="E108" s="71" t="s">
        <v>64</v>
      </c>
      <c r="F108" s="85">
        <v>50</v>
      </c>
      <c r="G108" s="102">
        <v>3.3</v>
      </c>
      <c r="H108" s="89">
        <v>0.6</v>
      </c>
      <c r="I108" s="89">
        <v>19.829999999999998</v>
      </c>
      <c r="J108" s="103">
        <v>100</v>
      </c>
      <c r="K108" s="120"/>
      <c r="L108" s="199">
        <v>2.4</v>
      </c>
    </row>
    <row r="109" spans="1:12" ht="14.4">
      <c r="A109" s="25"/>
      <c r="B109" s="16"/>
      <c r="C109" s="11"/>
      <c r="D109" s="6"/>
      <c r="E109" s="109"/>
      <c r="F109" s="107"/>
      <c r="G109" s="112"/>
      <c r="H109" s="112"/>
      <c r="I109" s="112"/>
      <c r="J109" s="107"/>
      <c r="K109" s="107"/>
      <c r="L109" s="199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855</v>
      </c>
      <c r="G111" s="116">
        <f t="shared" ref="G111:J111" si="20">SUM(G102:G110)</f>
        <v>36.663999999999994</v>
      </c>
      <c r="H111" s="116">
        <f t="shared" si="20"/>
        <v>23.879000000000001</v>
      </c>
      <c r="I111" s="116">
        <f t="shared" si="20"/>
        <v>99.204999999999998</v>
      </c>
      <c r="J111" s="115">
        <f t="shared" si="20"/>
        <v>803.346</v>
      </c>
      <c r="K111" s="27"/>
      <c r="L111" s="116">
        <f>SUM(L102:L110)</f>
        <v>95.500000000000014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J116" si="21">SUM(G112:G115)</f>
        <v>0</v>
      </c>
      <c r="H116" s="21">
        <f t="shared" si="21"/>
        <v>0</v>
      </c>
      <c r="I116" s="21">
        <f t="shared" si="21"/>
        <v>0</v>
      </c>
      <c r="J116" s="21">
        <f t="shared" si="21"/>
        <v>0</v>
      </c>
      <c r="K116" s="27"/>
      <c r="L116" s="21"/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J123" si="22">SUM(G117:G122)</f>
        <v>0</v>
      </c>
      <c r="H123" s="21">
        <f t="shared" si="22"/>
        <v>0</v>
      </c>
      <c r="I123" s="21">
        <f t="shared" si="22"/>
        <v>0</v>
      </c>
      <c r="J123" s="21">
        <f t="shared" si="22"/>
        <v>0</v>
      </c>
      <c r="K123" s="27"/>
      <c r="L123" s="21">
        <f t="shared" ref="L123" ca="1" si="23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J130" si="24">SUM(G124:G129)</f>
        <v>0</v>
      </c>
      <c r="H130" s="21">
        <f t="shared" si="24"/>
        <v>0</v>
      </c>
      <c r="I130" s="21">
        <f t="shared" si="24"/>
        <v>0</v>
      </c>
      <c r="J130" s="21">
        <f t="shared" si="24"/>
        <v>0</v>
      </c>
      <c r="K130" s="27"/>
      <c r="L130" s="21">
        <f t="shared" ref="L130" ca="1" si="25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205" t="s">
        <v>4</v>
      </c>
      <c r="D131" s="206"/>
      <c r="E131" s="33"/>
      <c r="F131" s="34">
        <f>F97+F101+F111+F116+F123+F130</f>
        <v>1420</v>
      </c>
      <c r="G131" s="34">
        <f t="shared" ref="G131:J131" si="26">G97+G101+G111+G116+G123+G130</f>
        <v>64.239000000000004</v>
      </c>
      <c r="H131" s="34">
        <f t="shared" si="26"/>
        <v>54.36</v>
      </c>
      <c r="I131" s="34">
        <f t="shared" si="26"/>
        <v>188.404</v>
      </c>
      <c r="J131" s="125">
        <f t="shared" si="26"/>
        <v>1528.316</v>
      </c>
      <c r="K131" s="35"/>
      <c r="L131" s="200">
        <f>L97+L111</f>
        <v>188.57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100" t="s">
        <v>116</v>
      </c>
      <c r="F132" s="99">
        <v>250</v>
      </c>
      <c r="G132" s="101">
        <v>4.5</v>
      </c>
      <c r="H132" s="101">
        <v>4.75</v>
      </c>
      <c r="I132" s="101">
        <v>3.25</v>
      </c>
      <c r="J132" s="99">
        <v>135</v>
      </c>
      <c r="K132" s="137" t="s">
        <v>173</v>
      </c>
      <c r="L132" s="201">
        <v>13.01</v>
      </c>
    </row>
    <row r="133" spans="1:12" ht="14.4">
      <c r="A133" s="25"/>
      <c r="B133" s="16"/>
      <c r="C133" s="11"/>
      <c r="D133" s="6"/>
      <c r="E133" s="129" t="s">
        <v>103</v>
      </c>
      <c r="F133" s="130">
        <v>15</v>
      </c>
      <c r="G133" s="133">
        <v>4</v>
      </c>
      <c r="H133" s="133">
        <v>4</v>
      </c>
      <c r="I133" s="133">
        <v>0</v>
      </c>
      <c r="J133" s="126">
        <v>54</v>
      </c>
      <c r="K133" s="126" t="s">
        <v>102</v>
      </c>
      <c r="L133" s="199">
        <v>9</v>
      </c>
    </row>
    <row r="134" spans="1:12" ht="14.4">
      <c r="A134" s="25"/>
      <c r="B134" s="16"/>
      <c r="C134" s="11"/>
      <c r="D134" s="7" t="s">
        <v>22</v>
      </c>
      <c r="E134" s="110" t="s">
        <v>117</v>
      </c>
      <c r="F134" s="114">
        <v>180</v>
      </c>
      <c r="G134" s="134">
        <v>0.05</v>
      </c>
      <c r="H134" s="134">
        <v>0.01</v>
      </c>
      <c r="I134" s="134">
        <v>9.17</v>
      </c>
      <c r="J134" s="126">
        <v>38</v>
      </c>
      <c r="K134" s="127" t="s">
        <v>153</v>
      </c>
      <c r="L134" s="199">
        <v>3.07</v>
      </c>
    </row>
    <row r="135" spans="1:12" ht="14.4">
      <c r="A135" s="25"/>
      <c r="B135" s="16"/>
      <c r="C135" s="11"/>
      <c r="D135" s="7" t="s">
        <v>23</v>
      </c>
      <c r="E135" s="110" t="s">
        <v>51</v>
      </c>
      <c r="F135" s="132">
        <v>40</v>
      </c>
      <c r="G135" s="135">
        <v>3.04</v>
      </c>
      <c r="H135" s="135">
        <v>1.1200000000000001</v>
      </c>
      <c r="I135" s="135">
        <v>20.560000000000002</v>
      </c>
      <c r="J135" s="136">
        <v>104.48</v>
      </c>
      <c r="K135" s="128"/>
      <c r="L135" s="199">
        <v>1.88</v>
      </c>
    </row>
    <row r="136" spans="1:12" ht="14.4">
      <c r="A136" s="25"/>
      <c r="B136" s="16"/>
      <c r="C136" s="11"/>
      <c r="D136" s="7" t="s">
        <v>24</v>
      </c>
      <c r="E136" s="109" t="s">
        <v>105</v>
      </c>
      <c r="F136" s="131">
        <v>100</v>
      </c>
      <c r="G136" s="121">
        <v>0.8</v>
      </c>
      <c r="H136" s="121">
        <v>0.2</v>
      </c>
      <c r="I136" s="121">
        <v>7.5</v>
      </c>
      <c r="J136" s="107">
        <v>38</v>
      </c>
      <c r="K136" s="107" t="s">
        <v>55</v>
      </c>
      <c r="L136" s="199">
        <v>15</v>
      </c>
    </row>
    <row r="137" spans="1:12" ht="14.4">
      <c r="A137" s="25"/>
      <c r="B137" s="16"/>
      <c r="C137" s="11"/>
      <c r="D137" s="6"/>
      <c r="E137" s="110"/>
      <c r="F137" s="132"/>
      <c r="G137" s="135"/>
      <c r="H137" s="135"/>
      <c r="I137" s="135"/>
      <c r="J137" s="136"/>
      <c r="K137" s="128"/>
      <c r="L137" s="51"/>
    </row>
    <row r="138" spans="1:12" ht="14.4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585</v>
      </c>
      <c r="G139" s="116">
        <f t="shared" ref="G139:J139" si="27">SUM(G132:G138)</f>
        <v>12.39</v>
      </c>
      <c r="H139" s="116">
        <f t="shared" si="27"/>
        <v>10.079999999999998</v>
      </c>
      <c r="I139" s="116">
        <f t="shared" si="27"/>
        <v>40.480000000000004</v>
      </c>
      <c r="J139" s="115">
        <f t="shared" si="27"/>
        <v>369.48</v>
      </c>
      <c r="K139" s="27"/>
      <c r="L139" s="21">
        <f t="shared" ref="L139:L181" si="28">SUM(L132:L138)</f>
        <v>41.959999999999994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:J143" si="29">SUM(G140:G142)</f>
        <v>0</v>
      </c>
      <c r="H143" s="21">
        <f t="shared" si="29"/>
        <v>0</v>
      </c>
      <c r="I143" s="21">
        <f t="shared" si="29"/>
        <v>0</v>
      </c>
      <c r="J143" s="21">
        <f t="shared" si="29"/>
        <v>0</v>
      </c>
      <c r="K143" s="27"/>
      <c r="L143" s="21">
        <f t="shared" ref="L143" ca="1" si="30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100" t="s">
        <v>109</v>
      </c>
      <c r="F144" s="99">
        <v>205</v>
      </c>
      <c r="G144" s="101">
        <v>2.2290000000000001</v>
      </c>
      <c r="H144" s="101">
        <v>6.2130000000000001</v>
      </c>
      <c r="I144" s="101">
        <v>10.013</v>
      </c>
      <c r="J144" s="99">
        <v>106.145</v>
      </c>
      <c r="K144" s="117">
        <v>88</v>
      </c>
      <c r="L144" s="51">
        <v>4.09</v>
      </c>
    </row>
    <row r="145" spans="1:12" ht="27.6">
      <c r="A145" s="25"/>
      <c r="B145" s="16"/>
      <c r="C145" s="11"/>
      <c r="D145" s="7" t="s">
        <v>28</v>
      </c>
      <c r="E145" s="109" t="s">
        <v>110</v>
      </c>
      <c r="F145" s="107">
        <v>120</v>
      </c>
      <c r="G145" s="112">
        <v>14.08</v>
      </c>
      <c r="H145" s="112">
        <v>9.73</v>
      </c>
      <c r="I145" s="112">
        <v>14.83</v>
      </c>
      <c r="J145" s="107">
        <v>204</v>
      </c>
      <c r="K145" s="138" t="s">
        <v>107</v>
      </c>
      <c r="L145" s="199">
        <v>35.22</v>
      </c>
    </row>
    <row r="146" spans="1:12" ht="20.399999999999999">
      <c r="A146" s="25"/>
      <c r="B146" s="16"/>
      <c r="C146" s="11"/>
      <c r="D146" s="7" t="s">
        <v>29</v>
      </c>
      <c r="E146" s="109" t="s">
        <v>111</v>
      </c>
      <c r="F146" s="107">
        <v>150</v>
      </c>
      <c r="G146" s="112">
        <v>8.49</v>
      </c>
      <c r="H146" s="112">
        <v>6.5609999999999999</v>
      </c>
      <c r="I146" s="112">
        <v>38.335000000000001</v>
      </c>
      <c r="J146" s="107">
        <v>246.01400000000001</v>
      </c>
      <c r="K146" s="139" t="s">
        <v>108</v>
      </c>
      <c r="L146" s="199">
        <v>9.59</v>
      </c>
    </row>
    <row r="147" spans="1:12" ht="14.4">
      <c r="A147" s="25"/>
      <c r="B147" s="16"/>
      <c r="C147" s="11"/>
      <c r="D147" s="7" t="s">
        <v>30</v>
      </c>
      <c r="E147" s="109" t="s">
        <v>112</v>
      </c>
      <c r="F147" s="107">
        <v>60</v>
      </c>
      <c r="G147" s="112">
        <v>0.54</v>
      </c>
      <c r="H147" s="112">
        <v>3</v>
      </c>
      <c r="I147" s="112">
        <v>1.56</v>
      </c>
      <c r="J147" s="107">
        <v>37</v>
      </c>
      <c r="K147" s="104" t="s">
        <v>106</v>
      </c>
      <c r="L147" s="199">
        <v>6.52</v>
      </c>
    </row>
    <row r="148" spans="1:12" ht="14.4">
      <c r="A148" s="25"/>
      <c r="B148" s="16"/>
      <c r="C148" s="11"/>
      <c r="D148" s="7" t="s">
        <v>31</v>
      </c>
      <c r="E148" s="100" t="s">
        <v>62</v>
      </c>
      <c r="F148" s="99">
        <v>200</v>
      </c>
      <c r="G148" s="101">
        <v>0.46</v>
      </c>
      <c r="H148" s="101">
        <v>0.1</v>
      </c>
      <c r="I148" s="101">
        <v>28.69</v>
      </c>
      <c r="J148" s="99">
        <v>118</v>
      </c>
      <c r="K148" s="99" t="s">
        <v>69</v>
      </c>
      <c r="L148" s="199">
        <v>3</v>
      </c>
    </row>
    <row r="149" spans="1:12" ht="14.4">
      <c r="A149" s="25"/>
      <c r="B149" s="16"/>
      <c r="C149" s="11"/>
      <c r="D149" s="7" t="s">
        <v>32</v>
      </c>
      <c r="E149" s="109" t="s">
        <v>63</v>
      </c>
      <c r="F149" s="107">
        <v>30</v>
      </c>
      <c r="G149" s="101">
        <v>2.37</v>
      </c>
      <c r="H149" s="101">
        <v>0.33</v>
      </c>
      <c r="I149" s="140">
        <v>14.49</v>
      </c>
      <c r="J149" s="141">
        <v>71</v>
      </c>
      <c r="K149" s="119"/>
      <c r="L149" s="199">
        <v>1.38</v>
      </c>
    </row>
    <row r="150" spans="1:12" ht="14.4">
      <c r="A150" s="25"/>
      <c r="B150" s="16"/>
      <c r="C150" s="11"/>
      <c r="D150" s="7" t="s">
        <v>33</v>
      </c>
      <c r="E150" s="71" t="s">
        <v>64</v>
      </c>
      <c r="F150" s="85">
        <v>50</v>
      </c>
      <c r="G150" s="102">
        <v>3.3</v>
      </c>
      <c r="H150" s="89">
        <v>0.6</v>
      </c>
      <c r="I150" s="89">
        <v>19.829999999999998</v>
      </c>
      <c r="J150" s="103">
        <v>100</v>
      </c>
      <c r="K150" s="107"/>
      <c r="L150" s="199">
        <v>2.4</v>
      </c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815</v>
      </c>
      <c r="G153" s="116">
        <f t="shared" ref="G153:J153" si="31">SUM(G144:G152)</f>
        <v>31.469000000000001</v>
      </c>
      <c r="H153" s="116">
        <f t="shared" si="31"/>
        <v>26.534000000000002</v>
      </c>
      <c r="I153" s="21">
        <f t="shared" si="31"/>
        <v>127.74799999999999</v>
      </c>
      <c r="J153" s="115">
        <f t="shared" si="31"/>
        <v>882.15899999999999</v>
      </c>
      <c r="K153" s="27"/>
      <c r="L153" s="21">
        <f>SUM(L144:L152)</f>
        <v>62.2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J158" si="32">SUM(G154:G157)</f>
        <v>0</v>
      </c>
      <c r="H158" s="21">
        <f t="shared" si="32"/>
        <v>0</v>
      </c>
      <c r="I158" s="21">
        <f t="shared" si="32"/>
        <v>0</v>
      </c>
      <c r="J158" s="21">
        <f t="shared" si="32"/>
        <v>0</v>
      </c>
      <c r="K158" s="27"/>
      <c r="L158" s="21"/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J165" si="33">SUM(G159:G164)</f>
        <v>0</v>
      </c>
      <c r="H165" s="21">
        <f t="shared" si="33"/>
        <v>0</v>
      </c>
      <c r="I165" s="21">
        <f t="shared" si="33"/>
        <v>0</v>
      </c>
      <c r="J165" s="21">
        <f t="shared" si="33"/>
        <v>0</v>
      </c>
      <c r="K165" s="27"/>
      <c r="L165" s="21">
        <f t="shared" ref="L165" ca="1" si="34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J172" si="35">SUM(G166:G171)</f>
        <v>0</v>
      </c>
      <c r="H172" s="21">
        <f t="shared" si="35"/>
        <v>0</v>
      </c>
      <c r="I172" s="21">
        <f t="shared" si="35"/>
        <v>0</v>
      </c>
      <c r="J172" s="21">
        <f t="shared" si="35"/>
        <v>0</v>
      </c>
      <c r="K172" s="27"/>
      <c r="L172" s="21">
        <f t="shared" ref="L172" ca="1" si="3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205" t="s">
        <v>4</v>
      </c>
      <c r="D173" s="206"/>
      <c r="E173" s="33"/>
      <c r="F173" s="34">
        <f>F139+F143+F153+F158+F165+F172</f>
        <v>1400</v>
      </c>
      <c r="G173" s="34">
        <f t="shared" ref="G173:J173" si="37">G139+G143+G153+G158+G165+G172</f>
        <v>43.859000000000002</v>
      </c>
      <c r="H173" s="34">
        <f t="shared" si="37"/>
        <v>36.614000000000004</v>
      </c>
      <c r="I173" s="34">
        <f t="shared" si="37"/>
        <v>168.22800000000001</v>
      </c>
      <c r="J173" s="125">
        <f t="shared" si="37"/>
        <v>1251.6390000000001</v>
      </c>
      <c r="K173" s="35"/>
      <c r="L173" s="34">
        <f>L139+L153</f>
        <v>104.16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109" t="s">
        <v>174</v>
      </c>
      <c r="F174" s="107">
        <v>220</v>
      </c>
      <c r="G174" s="112">
        <v>16.899999999999999</v>
      </c>
      <c r="H174" s="112">
        <v>15.1</v>
      </c>
      <c r="I174" s="112">
        <v>34.43</v>
      </c>
      <c r="J174" s="107">
        <v>371</v>
      </c>
      <c r="K174" s="149" t="s">
        <v>175</v>
      </c>
      <c r="L174" s="48">
        <v>64.64</v>
      </c>
    </row>
    <row r="175" spans="1:12" ht="14.4">
      <c r="A175" s="25"/>
      <c r="B175" s="16"/>
      <c r="C175" s="11"/>
      <c r="D175" s="6"/>
      <c r="E175" s="71" t="s">
        <v>50</v>
      </c>
      <c r="F175" s="88">
        <v>15</v>
      </c>
      <c r="G175" s="90">
        <v>0.12</v>
      </c>
      <c r="H175" s="86">
        <v>10.86</v>
      </c>
      <c r="I175" s="86">
        <v>0.2</v>
      </c>
      <c r="J175" s="91">
        <v>99</v>
      </c>
      <c r="K175" s="85" t="s">
        <v>54</v>
      </c>
      <c r="L175" s="51">
        <v>12</v>
      </c>
    </row>
    <row r="176" spans="1:12" ht="14.4">
      <c r="A176" s="25"/>
      <c r="B176" s="16"/>
      <c r="C176" s="11"/>
      <c r="D176" s="7" t="s">
        <v>22</v>
      </c>
      <c r="E176" s="110" t="s">
        <v>104</v>
      </c>
      <c r="F176" s="114">
        <v>180</v>
      </c>
      <c r="G176" s="134">
        <v>1.26</v>
      </c>
      <c r="H176" s="134">
        <v>1.44</v>
      </c>
      <c r="I176" s="134">
        <v>4.76</v>
      </c>
      <c r="J176" s="126">
        <v>77</v>
      </c>
      <c r="K176" s="127" t="s">
        <v>176</v>
      </c>
      <c r="L176" s="51">
        <v>5.5</v>
      </c>
    </row>
    <row r="177" spans="1:12" ht="14.4">
      <c r="A177" s="25"/>
      <c r="B177" s="16"/>
      <c r="C177" s="11"/>
      <c r="D177" s="7" t="s">
        <v>23</v>
      </c>
      <c r="E177" s="110" t="s">
        <v>51</v>
      </c>
      <c r="F177" s="114">
        <v>40</v>
      </c>
      <c r="G177" s="134">
        <v>3.04</v>
      </c>
      <c r="H177" s="134">
        <v>1.1200000000000001</v>
      </c>
      <c r="I177" s="134">
        <v>20.560000000000002</v>
      </c>
      <c r="J177" s="136">
        <v>104.48</v>
      </c>
      <c r="K177" s="142"/>
      <c r="L177" s="51">
        <v>1.88</v>
      </c>
    </row>
    <row r="178" spans="1:12" ht="14.4">
      <c r="A178" s="25"/>
      <c r="B178" s="16"/>
      <c r="C178" s="11"/>
      <c r="D178" s="7" t="s">
        <v>24</v>
      </c>
      <c r="E178" s="71" t="s">
        <v>57</v>
      </c>
      <c r="F178" s="85">
        <v>100</v>
      </c>
      <c r="G178" s="89">
        <v>0.4</v>
      </c>
      <c r="H178" s="89">
        <v>0.4</v>
      </c>
      <c r="I178" s="89">
        <v>9.8000000000000007</v>
      </c>
      <c r="J178" s="89">
        <v>47</v>
      </c>
      <c r="K178" s="85" t="s">
        <v>55</v>
      </c>
      <c r="L178" s="51">
        <v>6.5</v>
      </c>
    </row>
    <row r="179" spans="1:12" ht="14.4">
      <c r="A179" s="25"/>
      <c r="B179" s="16"/>
      <c r="C179" s="11"/>
      <c r="D179" s="6"/>
      <c r="E179" s="109" t="s">
        <v>118</v>
      </c>
      <c r="F179" s="107">
        <v>25</v>
      </c>
      <c r="G179" s="112">
        <v>3.41</v>
      </c>
      <c r="H179" s="112">
        <v>3.58</v>
      </c>
      <c r="I179" s="112">
        <v>20.18</v>
      </c>
      <c r="J179" s="107">
        <v>127</v>
      </c>
      <c r="K179" s="119" t="s">
        <v>115</v>
      </c>
      <c r="L179" s="51">
        <v>4</v>
      </c>
    </row>
    <row r="180" spans="1:12" ht="14.4">
      <c r="A180" s="25"/>
      <c r="B180" s="16"/>
      <c r="C180" s="11"/>
      <c r="D180" s="6"/>
      <c r="E180" s="109"/>
      <c r="F180" s="107"/>
      <c r="G180" s="112"/>
      <c r="H180" s="112"/>
      <c r="I180" s="112"/>
      <c r="J180" s="107"/>
      <c r="K180" s="119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580</v>
      </c>
      <c r="G181" s="116">
        <f t="shared" ref="G181:J181" si="38">SUM(G174:G180)</f>
        <v>25.13</v>
      </c>
      <c r="H181" s="116">
        <f t="shared" si="38"/>
        <v>32.5</v>
      </c>
      <c r="I181" s="116">
        <f t="shared" si="38"/>
        <v>89.93</v>
      </c>
      <c r="J181" s="115">
        <f t="shared" si="38"/>
        <v>825.48</v>
      </c>
      <c r="K181" s="27"/>
      <c r="L181" s="21">
        <f t="shared" si="28"/>
        <v>94.52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J185" si="39">SUM(G182:G184)</f>
        <v>0</v>
      </c>
      <c r="H185" s="21">
        <f t="shared" si="39"/>
        <v>0</v>
      </c>
      <c r="I185" s="21">
        <f t="shared" si="39"/>
        <v>0</v>
      </c>
      <c r="J185" s="21">
        <f t="shared" si="39"/>
        <v>0</v>
      </c>
      <c r="K185" s="27"/>
      <c r="L185" s="21">
        <f t="shared" ref="L185" ca="1" si="4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109" t="s">
        <v>124</v>
      </c>
      <c r="F186" s="107">
        <v>60</v>
      </c>
      <c r="G186" s="112">
        <v>0.48</v>
      </c>
      <c r="H186" s="112">
        <v>0.06</v>
      </c>
      <c r="I186" s="112">
        <v>1.02</v>
      </c>
      <c r="J186" s="107">
        <v>8</v>
      </c>
      <c r="K186" s="104" t="s">
        <v>89</v>
      </c>
      <c r="L186" s="51">
        <v>5.96</v>
      </c>
    </row>
    <row r="187" spans="1:12" ht="14.4">
      <c r="A187" s="25"/>
      <c r="B187" s="16"/>
      <c r="C187" s="11"/>
      <c r="D187" s="7" t="s">
        <v>28</v>
      </c>
      <c r="E187" s="100" t="s">
        <v>122</v>
      </c>
      <c r="F187" s="99">
        <v>200</v>
      </c>
      <c r="G187" s="101">
        <v>6.6849999999999996</v>
      </c>
      <c r="H187" s="101">
        <v>4.9219999999999997</v>
      </c>
      <c r="I187" s="101">
        <v>11.36</v>
      </c>
      <c r="J187" s="99">
        <v>117.07299999999999</v>
      </c>
      <c r="K187" s="144" t="s">
        <v>119</v>
      </c>
      <c r="L187" s="51">
        <v>14.27</v>
      </c>
    </row>
    <row r="188" spans="1:12" ht="14.4">
      <c r="A188" s="25"/>
      <c r="B188" s="16"/>
      <c r="C188" s="11"/>
      <c r="D188" s="7" t="s">
        <v>29</v>
      </c>
      <c r="E188" s="100" t="s">
        <v>123</v>
      </c>
      <c r="F188" s="99">
        <v>100</v>
      </c>
      <c r="G188" s="101">
        <v>15.42</v>
      </c>
      <c r="H188" s="101">
        <v>16.559999999999999</v>
      </c>
      <c r="I188" s="101">
        <v>3.86</v>
      </c>
      <c r="J188" s="99">
        <v>227</v>
      </c>
      <c r="K188" s="145" t="s">
        <v>121</v>
      </c>
      <c r="L188" s="51">
        <v>74.67</v>
      </c>
    </row>
    <row r="189" spans="1:12" ht="14.4">
      <c r="A189" s="25"/>
      <c r="B189" s="16"/>
      <c r="C189" s="11"/>
      <c r="D189" s="7" t="s">
        <v>30</v>
      </c>
      <c r="E189" s="109" t="s">
        <v>60</v>
      </c>
      <c r="F189" s="107">
        <v>150</v>
      </c>
      <c r="G189" s="112">
        <v>3.2789999999999999</v>
      </c>
      <c r="H189" s="112">
        <v>3.9910000000000001</v>
      </c>
      <c r="I189" s="112">
        <v>22.183</v>
      </c>
      <c r="J189" s="107">
        <v>138.18600000000001</v>
      </c>
      <c r="K189" s="104" t="s">
        <v>120</v>
      </c>
      <c r="L189" s="51">
        <v>10.96</v>
      </c>
    </row>
    <row r="190" spans="1:12" ht="14.4">
      <c r="A190" s="25"/>
      <c r="B190" s="16"/>
      <c r="C190" s="11"/>
      <c r="D190" s="7" t="s">
        <v>31</v>
      </c>
      <c r="E190" s="100" t="s">
        <v>87</v>
      </c>
      <c r="F190" s="99">
        <v>200</v>
      </c>
      <c r="G190" s="101">
        <v>1</v>
      </c>
      <c r="H190" s="101">
        <v>0.2</v>
      </c>
      <c r="I190" s="101">
        <v>20.2</v>
      </c>
      <c r="J190" s="99">
        <v>92</v>
      </c>
      <c r="K190" s="99" t="s">
        <v>86</v>
      </c>
      <c r="L190" s="51">
        <v>19.600000000000001</v>
      </c>
    </row>
    <row r="191" spans="1:12" ht="14.4">
      <c r="A191" s="25"/>
      <c r="B191" s="16"/>
      <c r="C191" s="11"/>
      <c r="D191" s="7" t="s">
        <v>32</v>
      </c>
      <c r="E191" s="71" t="s">
        <v>63</v>
      </c>
      <c r="F191" s="88">
        <v>50</v>
      </c>
      <c r="G191" s="90">
        <v>3.95</v>
      </c>
      <c r="H191" s="90">
        <v>0.5</v>
      </c>
      <c r="I191" s="90">
        <v>24.15</v>
      </c>
      <c r="J191" s="91">
        <v>118</v>
      </c>
      <c r="K191" s="52"/>
      <c r="L191" s="51">
        <v>2.2999999999999998</v>
      </c>
    </row>
    <row r="192" spans="1:12" ht="14.4">
      <c r="A192" s="25"/>
      <c r="B192" s="16"/>
      <c r="C192" s="11"/>
      <c r="D192" s="7" t="s">
        <v>33</v>
      </c>
      <c r="E192" s="71" t="s">
        <v>64</v>
      </c>
      <c r="F192" s="85">
        <v>50</v>
      </c>
      <c r="G192" s="102">
        <v>3.3</v>
      </c>
      <c r="H192" s="89">
        <v>0.6</v>
      </c>
      <c r="I192" s="89">
        <v>19.829999999999998</v>
      </c>
      <c r="J192" s="103">
        <v>100</v>
      </c>
      <c r="K192" s="52"/>
      <c r="L192" s="51">
        <v>2.4</v>
      </c>
    </row>
    <row r="193" spans="1:12" ht="14.4">
      <c r="A193" s="25"/>
      <c r="B193" s="16"/>
      <c r="C193" s="11"/>
      <c r="D193" s="6"/>
      <c r="E193" s="109"/>
      <c r="F193" s="107"/>
      <c r="G193" s="112"/>
      <c r="H193" s="112"/>
      <c r="I193" s="112"/>
      <c r="J193" s="107"/>
      <c r="K193" s="104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810</v>
      </c>
      <c r="G195" s="116">
        <f t="shared" ref="G195:J195" si="41">SUM(G186:G194)</f>
        <v>34.113999999999997</v>
      </c>
      <c r="H195" s="116">
        <f t="shared" si="41"/>
        <v>26.832999999999998</v>
      </c>
      <c r="I195" s="116">
        <f t="shared" si="41"/>
        <v>102.60299999999999</v>
      </c>
      <c r="J195" s="115">
        <f t="shared" si="41"/>
        <v>800.25900000000001</v>
      </c>
      <c r="K195" s="27"/>
      <c r="L195" s="21">
        <f>SUM(L186:L194)</f>
        <v>130.16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J200" si="42">SUM(G196:G199)</f>
        <v>0</v>
      </c>
      <c r="H200" s="21">
        <f t="shared" si="42"/>
        <v>0</v>
      </c>
      <c r="I200" s="21">
        <f t="shared" si="42"/>
        <v>0</v>
      </c>
      <c r="J200" s="21">
        <f t="shared" si="42"/>
        <v>0</v>
      </c>
      <c r="K200" s="27"/>
      <c r="L200" s="21"/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J207" si="43">SUM(G201:G206)</f>
        <v>0</v>
      </c>
      <c r="H207" s="21">
        <f t="shared" si="43"/>
        <v>0</v>
      </c>
      <c r="I207" s="21">
        <f t="shared" si="43"/>
        <v>0</v>
      </c>
      <c r="J207" s="21">
        <f t="shared" si="43"/>
        <v>0</v>
      </c>
      <c r="K207" s="27"/>
      <c r="L207" s="21">
        <f t="shared" ref="L207" ca="1" si="44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J214" si="45">SUM(G208:G213)</f>
        <v>0</v>
      </c>
      <c r="H214" s="21">
        <f t="shared" si="45"/>
        <v>0</v>
      </c>
      <c r="I214" s="21">
        <f t="shared" si="45"/>
        <v>0</v>
      </c>
      <c r="J214" s="21">
        <f t="shared" si="45"/>
        <v>0</v>
      </c>
      <c r="K214" s="27"/>
      <c r="L214" s="21">
        <f t="shared" ref="L214" ca="1" si="46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205" t="s">
        <v>4</v>
      </c>
      <c r="D215" s="206"/>
      <c r="E215" s="33"/>
      <c r="F215" s="34">
        <f>F181+F185+F195+F200+F207+F214</f>
        <v>1390</v>
      </c>
      <c r="G215" s="34">
        <f t="shared" ref="G215:J215" si="47">G181+G185+G195+G200+G207+G214</f>
        <v>59.244</v>
      </c>
      <c r="H215" s="34">
        <f t="shared" si="47"/>
        <v>59.332999999999998</v>
      </c>
      <c r="I215" s="34">
        <f t="shared" si="47"/>
        <v>192.53300000000002</v>
      </c>
      <c r="J215" s="125">
        <f t="shared" si="47"/>
        <v>1625.739</v>
      </c>
      <c r="K215" s="35"/>
      <c r="L215" s="34">
        <f>L181+L195</f>
        <v>224.68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:J223" si="48">SUM(G216:G222)</f>
        <v>0</v>
      </c>
      <c r="H223" s="21">
        <f t="shared" si="48"/>
        <v>0</v>
      </c>
      <c r="I223" s="21">
        <f t="shared" si="48"/>
        <v>0</v>
      </c>
      <c r="J223" s="21">
        <f t="shared" si="48"/>
        <v>0</v>
      </c>
      <c r="K223" s="27"/>
      <c r="L223" s="21">
        <f t="shared" ref="L223:L265" si="49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J227" si="50">SUM(G224:G226)</f>
        <v>0</v>
      </c>
      <c r="H227" s="21">
        <f t="shared" si="50"/>
        <v>0</v>
      </c>
      <c r="I227" s="21">
        <f t="shared" si="50"/>
        <v>0</v>
      </c>
      <c r="J227" s="21">
        <f t="shared" si="50"/>
        <v>0</v>
      </c>
      <c r="K227" s="27"/>
      <c r="L227" s="21">
        <f t="shared" ref="L227" ca="1" si="51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:J237" si="52">SUM(G228:G236)</f>
        <v>0</v>
      </c>
      <c r="H237" s="21">
        <f t="shared" si="52"/>
        <v>0</v>
      </c>
      <c r="I237" s="21">
        <f t="shared" si="52"/>
        <v>0</v>
      </c>
      <c r="J237" s="21">
        <f t="shared" si="52"/>
        <v>0</v>
      </c>
      <c r="K237" s="27"/>
      <c r="L237" s="21">
        <f t="shared" ref="L237" ca="1" si="53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J242" si="54">SUM(G238:G241)</f>
        <v>0</v>
      </c>
      <c r="H242" s="21">
        <f t="shared" si="54"/>
        <v>0</v>
      </c>
      <c r="I242" s="21">
        <f t="shared" si="54"/>
        <v>0</v>
      </c>
      <c r="J242" s="21">
        <f t="shared" si="54"/>
        <v>0</v>
      </c>
      <c r="K242" s="27"/>
      <c r="L242" s="21">
        <f t="shared" ref="L242" ca="1" si="5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J249" si="56">SUM(G243:G248)</f>
        <v>0</v>
      </c>
      <c r="H249" s="21">
        <f t="shared" si="56"/>
        <v>0</v>
      </c>
      <c r="I249" s="21">
        <f t="shared" si="56"/>
        <v>0</v>
      </c>
      <c r="J249" s="21">
        <f t="shared" si="56"/>
        <v>0</v>
      </c>
      <c r="K249" s="27"/>
      <c r="L249" s="21">
        <f t="shared" ref="L249" ca="1" si="57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J256" si="58">SUM(G250:G255)</f>
        <v>0</v>
      </c>
      <c r="H256" s="21">
        <f t="shared" si="58"/>
        <v>0</v>
      </c>
      <c r="I256" s="21">
        <f t="shared" si="58"/>
        <v>0</v>
      </c>
      <c r="J256" s="21">
        <f t="shared" si="58"/>
        <v>0</v>
      </c>
      <c r="K256" s="27"/>
      <c r="L256" s="21">
        <f t="shared" ref="L256" ca="1" si="59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205" t="s">
        <v>4</v>
      </c>
      <c r="D257" s="206"/>
      <c r="E257" s="33"/>
      <c r="F257" s="34">
        <f>F223+F227+F237+F242+F249+F256</f>
        <v>0</v>
      </c>
      <c r="G257" s="34">
        <f t="shared" ref="G257:J257" si="60">G223+G227+G237+G242+G249+G256</f>
        <v>0</v>
      </c>
      <c r="H257" s="34">
        <f t="shared" si="60"/>
        <v>0</v>
      </c>
      <c r="I257" s="34">
        <f t="shared" si="60"/>
        <v>0</v>
      </c>
      <c r="J257" s="34">
        <f t="shared" si="60"/>
        <v>0</v>
      </c>
      <c r="K257" s="35"/>
      <c r="L257" s="34">
        <f t="shared" ref="L257" ca="1" si="61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:J265" si="62">SUM(G258:G264)</f>
        <v>0</v>
      </c>
      <c r="H265" s="21">
        <f t="shared" si="62"/>
        <v>0</v>
      </c>
      <c r="I265" s="21">
        <f t="shared" si="62"/>
        <v>0</v>
      </c>
      <c r="J265" s="21">
        <f t="shared" si="62"/>
        <v>0</v>
      </c>
      <c r="K265" s="27"/>
      <c r="L265" s="21">
        <f t="shared" si="49"/>
        <v>0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J269" si="63">SUM(G266:G268)</f>
        <v>0</v>
      </c>
      <c r="H269" s="21">
        <f t="shared" si="63"/>
        <v>0</v>
      </c>
      <c r="I269" s="21">
        <f t="shared" si="63"/>
        <v>0</v>
      </c>
      <c r="J269" s="21">
        <f t="shared" si="63"/>
        <v>0</v>
      </c>
      <c r="K269" s="27"/>
      <c r="L269" s="21">
        <f t="shared" ref="L269" ca="1" si="64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J279" si="65">SUM(G270:G278)</f>
        <v>0</v>
      </c>
      <c r="H279" s="21">
        <f t="shared" si="65"/>
        <v>0</v>
      </c>
      <c r="I279" s="21">
        <f t="shared" si="65"/>
        <v>0</v>
      </c>
      <c r="J279" s="21">
        <f t="shared" si="65"/>
        <v>0</v>
      </c>
      <c r="K279" s="27"/>
      <c r="L279" s="21">
        <f t="shared" ref="L279" ca="1" si="66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J284" si="67">SUM(G280:G283)</f>
        <v>0</v>
      </c>
      <c r="H284" s="21">
        <f t="shared" si="67"/>
        <v>0</v>
      </c>
      <c r="I284" s="21">
        <f t="shared" si="67"/>
        <v>0</v>
      </c>
      <c r="J284" s="21">
        <f t="shared" si="67"/>
        <v>0</v>
      </c>
      <c r="K284" s="27"/>
      <c r="L284" s="21">
        <f t="shared" ref="L284" ca="1" si="68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J291" si="69">SUM(G285:G290)</f>
        <v>0</v>
      </c>
      <c r="H291" s="21">
        <f t="shared" si="69"/>
        <v>0</v>
      </c>
      <c r="I291" s="21">
        <f t="shared" si="69"/>
        <v>0</v>
      </c>
      <c r="J291" s="21">
        <f t="shared" si="69"/>
        <v>0</v>
      </c>
      <c r="K291" s="27"/>
      <c r="L291" s="21">
        <f t="shared" ref="L291" ca="1" si="70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J298" si="71">SUM(G292:G297)</f>
        <v>0</v>
      </c>
      <c r="H298" s="21">
        <f t="shared" si="71"/>
        <v>0</v>
      </c>
      <c r="I298" s="21">
        <f t="shared" si="71"/>
        <v>0</v>
      </c>
      <c r="J298" s="21">
        <f t="shared" si="71"/>
        <v>0</v>
      </c>
      <c r="K298" s="27"/>
      <c r="L298" s="21">
        <f t="shared" ref="L298" ca="1" si="72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205" t="s">
        <v>4</v>
      </c>
      <c r="D299" s="206"/>
      <c r="E299" s="33"/>
      <c r="F299" s="34">
        <f>F265+F269+F279+F284+F291+F298</f>
        <v>0</v>
      </c>
      <c r="G299" s="34">
        <f t="shared" ref="G299:J299" si="73">G265+G269+G279+G284+G291+G298</f>
        <v>0</v>
      </c>
      <c r="H299" s="34">
        <f t="shared" si="73"/>
        <v>0</v>
      </c>
      <c r="I299" s="34">
        <f t="shared" si="73"/>
        <v>0</v>
      </c>
      <c r="J299" s="34">
        <f t="shared" si="73"/>
        <v>0</v>
      </c>
      <c r="K299" s="35"/>
      <c r="L299" s="34">
        <f t="shared" ref="L299" ca="1" si="7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109" t="s">
        <v>125</v>
      </c>
      <c r="F300" s="107">
        <v>250</v>
      </c>
      <c r="G300" s="112">
        <v>4.5</v>
      </c>
      <c r="H300" s="112">
        <v>4.5</v>
      </c>
      <c r="I300" s="112">
        <v>3.25</v>
      </c>
      <c r="J300" s="107">
        <v>135</v>
      </c>
      <c r="K300" s="104" t="s">
        <v>114</v>
      </c>
      <c r="L300" s="201">
        <v>13.76</v>
      </c>
    </row>
    <row r="301" spans="1:12" ht="14.4">
      <c r="A301" s="25"/>
      <c r="B301" s="16"/>
      <c r="C301" s="11"/>
      <c r="D301" s="6"/>
      <c r="E301" s="100" t="s">
        <v>50</v>
      </c>
      <c r="F301" s="88">
        <v>15</v>
      </c>
      <c r="G301" s="90">
        <v>0.12</v>
      </c>
      <c r="H301" s="90">
        <v>0.12</v>
      </c>
      <c r="I301" s="86">
        <v>0.2</v>
      </c>
      <c r="J301" s="91">
        <v>99</v>
      </c>
      <c r="K301" s="85" t="s">
        <v>54</v>
      </c>
      <c r="L301" s="199">
        <v>12</v>
      </c>
    </row>
    <row r="302" spans="1:12" ht="14.4">
      <c r="A302" s="25"/>
      <c r="B302" s="16"/>
      <c r="C302" s="11"/>
      <c r="D302" s="7" t="s">
        <v>22</v>
      </c>
      <c r="E302" s="109" t="s">
        <v>92</v>
      </c>
      <c r="F302" s="88">
        <v>200</v>
      </c>
      <c r="G302" s="90">
        <v>2.8</v>
      </c>
      <c r="H302" s="90">
        <v>2.8</v>
      </c>
      <c r="I302" s="86">
        <v>20</v>
      </c>
      <c r="J302" s="91">
        <v>112</v>
      </c>
      <c r="K302" s="106" t="s">
        <v>94</v>
      </c>
      <c r="L302" s="199">
        <v>11.92</v>
      </c>
    </row>
    <row r="303" spans="1:12" ht="14.4">
      <c r="A303" s="25"/>
      <c r="B303" s="16"/>
      <c r="C303" s="11"/>
      <c r="D303" s="7" t="s">
        <v>23</v>
      </c>
      <c r="E303" s="110" t="s">
        <v>51</v>
      </c>
      <c r="F303" s="114">
        <v>40</v>
      </c>
      <c r="G303" s="134">
        <v>3.04</v>
      </c>
      <c r="H303" s="134">
        <v>3.04</v>
      </c>
      <c r="I303" s="134">
        <v>20.560000000000002</v>
      </c>
      <c r="J303" s="136">
        <v>104.48</v>
      </c>
      <c r="K303" s="104"/>
      <c r="L303" s="199">
        <v>1.88</v>
      </c>
    </row>
    <row r="304" spans="1:12" ht="14.4">
      <c r="A304" s="25"/>
      <c r="B304" s="16"/>
      <c r="C304" s="11"/>
      <c r="D304" s="7" t="s">
        <v>24</v>
      </c>
      <c r="E304" s="110" t="s">
        <v>126</v>
      </c>
      <c r="F304" s="114">
        <v>100</v>
      </c>
      <c r="G304" s="134">
        <v>2.2799999999999998</v>
      </c>
      <c r="H304" s="134">
        <v>2.2799999999999998</v>
      </c>
      <c r="I304" s="134">
        <v>15.42</v>
      </c>
      <c r="J304" s="136">
        <v>78.36</v>
      </c>
      <c r="K304" s="85" t="s">
        <v>55</v>
      </c>
      <c r="L304" s="199">
        <v>15</v>
      </c>
    </row>
    <row r="305" spans="1:12" ht="14.4">
      <c r="A305" s="25"/>
      <c r="B305" s="16"/>
      <c r="C305" s="11"/>
      <c r="D305" s="6"/>
      <c r="E305" s="110"/>
      <c r="F305" s="114"/>
      <c r="G305" s="134"/>
      <c r="H305" s="134"/>
      <c r="I305" s="134"/>
      <c r="J305" s="136"/>
      <c r="K305" s="104"/>
      <c r="L305" s="51"/>
    </row>
    <row r="306" spans="1:12" ht="14.4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605</v>
      </c>
      <c r="G307" s="21">
        <f t="shared" ref="G307:J307" si="75">SUM(G300:G306)</f>
        <v>12.74</v>
      </c>
      <c r="H307" s="21">
        <f t="shared" si="75"/>
        <v>12.74</v>
      </c>
      <c r="I307" s="21">
        <f t="shared" si="75"/>
        <v>59.430000000000007</v>
      </c>
      <c r="J307" s="115">
        <f t="shared" si="75"/>
        <v>528.84</v>
      </c>
      <c r="K307" s="27"/>
      <c r="L307" s="21">
        <f t="shared" ref="L307:L349" si="76">SUM(L300:L306)</f>
        <v>54.56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77">SUM(G308:G310)</f>
        <v>0</v>
      </c>
      <c r="H311" s="21">
        <f t="shared" si="77"/>
        <v>0</v>
      </c>
      <c r="I311" s="21">
        <f t="shared" si="77"/>
        <v>0</v>
      </c>
      <c r="J311" s="21">
        <f t="shared" si="77"/>
        <v>0</v>
      </c>
      <c r="K311" s="27"/>
      <c r="L311" s="21">
        <f t="shared" ref="L311" ca="1" si="78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109" t="s">
        <v>129</v>
      </c>
      <c r="F312" s="107">
        <v>60</v>
      </c>
      <c r="G312" s="107">
        <v>60</v>
      </c>
      <c r="H312" s="112">
        <v>4.0529999999999999</v>
      </c>
      <c r="I312" s="112">
        <v>5.016</v>
      </c>
      <c r="J312" s="107">
        <v>59.904000000000003</v>
      </c>
      <c r="K312" s="104">
        <v>52</v>
      </c>
      <c r="L312" s="199">
        <v>4.04</v>
      </c>
    </row>
    <row r="313" spans="1:12" ht="14.4">
      <c r="A313" s="25"/>
      <c r="B313" s="16"/>
      <c r="C313" s="11"/>
      <c r="D313" s="7" t="s">
        <v>28</v>
      </c>
      <c r="E313" s="150" t="s">
        <v>130</v>
      </c>
      <c r="F313" s="152">
        <v>200</v>
      </c>
      <c r="G313" s="152">
        <v>200</v>
      </c>
      <c r="H313" s="143">
        <v>3.8768000000000002</v>
      </c>
      <c r="I313" s="143">
        <v>16.448799999999999</v>
      </c>
      <c r="J313" s="126">
        <v>119.45760000000001</v>
      </c>
      <c r="K313" s="146" t="s">
        <v>127</v>
      </c>
      <c r="L313" s="199">
        <v>5.54</v>
      </c>
    </row>
    <row r="314" spans="1:12" ht="14.4">
      <c r="A314" s="25"/>
      <c r="B314" s="16"/>
      <c r="C314" s="11"/>
      <c r="D314" s="7" t="s">
        <v>29</v>
      </c>
      <c r="E314" s="109" t="s">
        <v>131</v>
      </c>
      <c r="F314" s="107">
        <v>120</v>
      </c>
      <c r="G314" s="107">
        <v>120</v>
      </c>
      <c r="H314" s="112">
        <v>9.6999999999999993</v>
      </c>
      <c r="I314" s="112">
        <v>14.7</v>
      </c>
      <c r="J314" s="107">
        <v>190</v>
      </c>
      <c r="K314" s="149" t="s">
        <v>128</v>
      </c>
      <c r="L314" s="199">
        <v>40.520000000000003</v>
      </c>
    </row>
    <row r="315" spans="1:12" ht="14.4">
      <c r="A315" s="25"/>
      <c r="B315" s="16"/>
      <c r="C315" s="11"/>
      <c r="D315" s="7" t="s">
        <v>30</v>
      </c>
      <c r="E315" s="151" t="s">
        <v>132</v>
      </c>
      <c r="F315" s="152">
        <v>200</v>
      </c>
      <c r="G315" s="152">
        <v>200</v>
      </c>
      <c r="H315" s="153">
        <v>7.13</v>
      </c>
      <c r="I315" s="153">
        <v>28.36</v>
      </c>
      <c r="J315" s="152">
        <v>209</v>
      </c>
      <c r="K315" s="147">
        <v>321</v>
      </c>
      <c r="L315" s="199">
        <v>23.11</v>
      </c>
    </row>
    <row r="316" spans="1:12" ht="14.4">
      <c r="A316" s="25"/>
      <c r="B316" s="16"/>
      <c r="C316" s="11"/>
      <c r="D316" s="7" t="s">
        <v>31</v>
      </c>
      <c r="E316" s="100" t="s">
        <v>62</v>
      </c>
      <c r="F316" s="99">
        <v>200</v>
      </c>
      <c r="G316" s="99">
        <v>200</v>
      </c>
      <c r="H316" s="101">
        <v>0.1</v>
      </c>
      <c r="I316" s="101">
        <v>28.69</v>
      </c>
      <c r="J316" s="99">
        <v>118</v>
      </c>
      <c r="K316" s="99" t="s">
        <v>69</v>
      </c>
      <c r="L316" s="199">
        <v>3</v>
      </c>
    </row>
    <row r="317" spans="1:12" ht="14.4">
      <c r="A317" s="25"/>
      <c r="B317" s="16"/>
      <c r="C317" s="11"/>
      <c r="D317" s="7" t="s">
        <v>32</v>
      </c>
      <c r="E317" s="109" t="s">
        <v>63</v>
      </c>
      <c r="F317" s="88">
        <v>20</v>
      </c>
      <c r="G317" s="88">
        <v>20</v>
      </c>
      <c r="H317" s="90">
        <v>0.2</v>
      </c>
      <c r="I317" s="90">
        <v>9.66</v>
      </c>
      <c r="J317" s="91">
        <v>47</v>
      </c>
      <c r="K317" s="107"/>
      <c r="L317" s="199">
        <v>0.92</v>
      </c>
    </row>
    <row r="318" spans="1:12" ht="14.4">
      <c r="A318" s="25"/>
      <c r="B318" s="16"/>
      <c r="C318" s="11"/>
      <c r="D318" s="7" t="s">
        <v>33</v>
      </c>
      <c r="E318" s="109" t="s">
        <v>133</v>
      </c>
      <c r="F318" s="85">
        <v>50</v>
      </c>
      <c r="G318" s="85">
        <v>50</v>
      </c>
      <c r="H318" s="89">
        <v>0.6</v>
      </c>
      <c r="I318" s="89">
        <v>19.829999999999998</v>
      </c>
      <c r="J318" s="103">
        <v>100</v>
      </c>
      <c r="K318" s="107"/>
      <c r="L318" s="199">
        <v>2.4</v>
      </c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850</v>
      </c>
      <c r="G321" s="116">
        <f t="shared" ref="G321:J321" si="79">SUM(G312:G320)</f>
        <v>850</v>
      </c>
      <c r="H321" s="116">
        <f t="shared" si="79"/>
        <v>25.659800000000001</v>
      </c>
      <c r="I321" s="116">
        <f t="shared" si="79"/>
        <v>122.70479999999999</v>
      </c>
      <c r="J321" s="115">
        <f t="shared" si="79"/>
        <v>843.36159999999995</v>
      </c>
      <c r="K321" s="27"/>
      <c r="L321" s="116">
        <f>SUM(L312:L320)</f>
        <v>79.530000000000015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80">SUM(G322:G325)</f>
        <v>0</v>
      </c>
      <c r="H326" s="21">
        <f t="shared" si="80"/>
        <v>0</v>
      </c>
      <c r="I326" s="21">
        <f t="shared" si="80"/>
        <v>0</v>
      </c>
      <c r="J326" s="21">
        <f t="shared" si="80"/>
        <v>0</v>
      </c>
      <c r="K326" s="27"/>
      <c r="L326" s="21"/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81">SUM(G327:G332)</f>
        <v>0</v>
      </c>
      <c r="H333" s="21">
        <f t="shared" si="81"/>
        <v>0</v>
      </c>
      <c r="I333" s="21">
        <f t="shared" si="81"/>
        <v>0</v>
      </c>
      <c r="J333" s="21">
        <f t="shared" si="81"/>
        <v>0</v>
      </c>
      <c r="K333" s="27"/>
      <c r="L333" s="21">
        <f t="shared" ref="L333" ca="1" si="82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83">SUM(G334:G339)</f>
        <v>0</v>
      </c>
      <c r="H340" s="21">
        <f t="shared" si="83"/>
        <v>0</v>
      </c>
      <c r="I340" s="21">
        <f t="shared" si="83"/>
        <v>0</v>
      </c>
      <c r="J340" s="21">
        <f t="shared" si="83"/>
        <v>0</v>
      </c>
      <c r="K340" s="27"/>
      <c r="L340" s="21">
        <f t="shared" ref="L340" ca="1" si="8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205" t="s">
        <v>4</v>
      </c>
      <c r="D341" s="206"/>
      <c r="E341" s="33"/>
      <c r="F341" s="34">
        <f>F307+F311+F321+F326+F333+F340</f>
        <v>1455</v>
      </c>
      <c r="G341" s="34">
        <f t="shared" ref="G341:J341" si="85">G307+G311+G321+G326+G333+G340</f>
        <v>862.74</v>
      </c>
      <c r="H341" s="34">
        <f t="shared" si="85"/>
        <v>38.399799999999999</v>
      </c>
      <c r="I341" s="34">
        <f t="shared" si="85"/>
        <v>182.13479999999998</v>
      </c>
      <c r="J341" s="125">
        <f t="shared" si="85"/>
        <v>1372.2015999999999</v>
      </c>
      <c r="K341" s="35"/>
      <c r="L341" s="200">
        <f>L307+L321</f>
        <v>134.09000000000003</v>
      </c>
    </row>
    <row r="342" spans="1:12" ht="27.6">
      <c r="A342" s="15">
        <v>2</v>
      </c>
      <c r="B342" s="16">
        <v>2</v>
      </c>
      <c r="C342" s="24" t="s">
        <v>20</v>
      </c>
      <c r="D342" s="5" t="s">
        <v>21</v>
      </c>
      <c r="E342" s="155" t="s">
        <v>135</v>
      </c>
      <c r="F342" s="126">
        <v>180</v>
      </c>
      <c r="G342" s="143">
        <v>23.76</v>
      </c>
      <c r="H342" s="143">
        <v>12.6</v>
      </c>
      <c r="I342" s="143">
        <v>24.84</v>
      </c>
      <c r="J342" s="126">
        <v>311</v>
      </c>
      <c r="K342" s="154" t="s">
        <v>134</v>
      </c>
      <c r="L342" s="201"/>
    </row>
    <row r="343" spans="1:12" ht="15.6">
      <c r="A343" s="15"/>
      <c r="B343" s="16"/>
      <c r="C343" s="11"/>
      <c r="D343" s="6"/>
      <c r="E343" s="156"/>
      <c r="F343" s="164"/>
      <c r="G343" s="143"/>
      <c r="H343" s="143"/>
      <c r="I343" s="143"/>
      <c r="J343" s="126"/>
      <c r="K343" s="127"/>
      <c r="L343" s="199"/>
    </row>
    <row r="344" spans="1:12" ht="15.6">
      <c r="A344" s="15"/>
      <c r="B344" s="16"/>
      <c r="C344" s="11"/>
      <c r="D344" s="7" t="s">
        <v>22</v>
      </c>
      <c r="E344" s="156" t="s">
        <v>104</v>
      </c>
      <c r="F344" s="164">
        <v>180</v>
      </c>
      <c r="G344" s="143">
        <v>1.26</v>
      </c>
      <c r="H344" s="143">
        <v>1.44</v>
      </c>
      <c r="I344" s="143">
        <v>14.76</v>
      </c>
      <c r="J344" s="126">
        <v>77</v>
      </c>
      <c r="K344" s="127" t="s">
        <v>113</v>
      </c>
      <c r="L344" s="199">
        <v>5.5</v>
      </c>
    </row>
    <row r="345" spans="1:12" ht="15.6">
      <c r="A345" s="15"/>
      <c r="B345" s="16"/>
      <c r="C345" s="11"/>
      <c r="D345" s="7" t="s">
        <v>23</v>
      </c>
      <c r="E345" s="156" t="s">
        <v>51</v>
      </c>
      <c r="F345" s="164">
        <v>40</v>
      </c>
      <c r="G345" s="143">
        <v>3.04</v>
      </c>
      <c r="H345" s="143">
        <v>1.1200000000000001</v>
      </c>
      <c r="I345" s="143">
        <v>20.560000000000002</v>
      </c>
      <c r="J345" s="126">
        <v>104.48</v>
      </c>
      <c r="K345" s="119"/>
      <c r="L345" s="199">
        <v>1.88</v>
      </c>
    </row>
    <row r="346" spans="1:12" ht="15.6">
      <c r="A346" s="15"/>
      <c r="B346" s="16"/>
      <c r="C346" s="11"/>
      <c r="D346" s="7" t="s">
        <v>24</v>
      </c>
      <c r="E346" s="157" t="s">
        <v>57</v>
      </c>
      <c r="F346" s="107">
        <v>100</v>
      </c>
      <c r="G346" s="112">
        <v>0.4</v>
      </c>
      <c r="H346" s="112">
        <v>0.4</v>
      </c>
      <c r="I346" s="112">
        <v>9.8000000000000007</v>
      </c>
      <c r="J346" s="107">
        <v>47</v>
      </c>
      <c r="K346" s="107" t="s">
        <v>55</v>
      </c>
      <c r="L346" s="199">
        <v>6.5</v>
      </c>
    </row>
    <row r="347" spans="1:12" ht="14.4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199"/>
    </row>
    <row r="348" spans="1:12" ht="14.4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199"/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:J349" si="86">SUM(G342:G348)</f>
        <v>28.46</v>
      </c>
      <c r="H349" s="21">
        <f t="shared" si="86"/>
        <v>15.56</v>
      </c>
      <c r="I349" s="21">
        <f t="shared" si="86"/>
        <v>69.960000000000008</v>
      </c>
      <c r="J349" s="115">
        <f t="shared" si="86"/>
        <v>539.48</v>
      </c>
      <c r="K349" s="27"/>
      <c r="L349" s="21">
        <f t="shared" si="76"/>
        <v>13.879999999999999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87">SUM(G350:G352)</f>
        <v>0</v>
      </c>
      <c r="H353" s="21">
        <f t="shared" si="87"/>
        <v>0</v>
      </c>
      <c r="I353" s="21">
        <f t="shared" si="87"/>
        <v>0</v>
      </c>
      <c r="J353" s="21">
        <f t="shared" si="87"/>
        <v>0</v>
      </c>
      <c r="K353" s="27"/>
      <c r="L353" s="21">
        <f t="shared" ref="L353" ca="1" si="88">SUM(L350:L358)</f>
        <v>0</v>
      </c>
    </row>
    <row r="354" spans="1:12" ht="15.6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157" t="s">
        <v>112</v>
      </c>
      <c r="F354" s="160">
        <v>100</v>
      </c>
      <c r="G354" s="162">
        <v>0.9</v>
      </c>
      <c r="H354" s="162">
        <v>5</v>
      </c>
      <c r="I354" s="162">
        <v>2.67</v>
      </c>
      <c r="J354" s="160">
        <v>62</v>
      </c>
      <c r="K354" s="104" t="s">
        <v>106</v>
      </c>
      <c r="L354" s="51">
        <v>10.88</v>
      </c>
    </row>
    <row r="355" spans="1:12" ht="27.6">
      <c r="A355" s="15"/>
      <c r="B355" s="16"/>
      <c r="C355" s="11"/>
      <c r="D355" s="7" t="s">
        <v>28</v>
      </c>
      <c r="E355" s="165" t="s">
        <v>138</v>
      </c>
      <c r="F355" s="167">
        <v>230</v>
      </c>
      <c r="G355" s="170">
        <v>1.74</v>
      </c>
      <c r="H355" s="170">
        <v>4.9000000000000004</v>
      </c>
      <c r="I355" s="170">
        <v>9.5</v>
      </c>
      <c r="J355" s="167">
        <v>90</v>
      </c>
      <c r="K355" s="117" t="s">
        <v>136</v>
      </c>
      <c r="L355" s="51">
        <v>36.28</v>
      </c>
    </row>
    <row r="356" spans="1:12" ht="15.6">
      <c r="A356" s="15"/>
      <c r="B356" s="16"/>
      <c r="C356" s="11"/>
      <c r="D356" s="7" t="s">
        <v>29</v>
      </c>
      <c r="E356" s="165" t="s">
        <v>139</v>
      </c>
      <c r="F356" s="167">
        <v>150</v>
      </c>
      <c r="G356" s="170">
        <v>6.15</v>
      </c>
      <c r="H356" s="170">
        <v>10.95</v>
      </c>
      <c r="I356" s="170">
        <v>27.45</v>
      </c>
      <c r="J356" s="167">
        <v>227</v>
      </c>
      <c r="K356" s="145" t="s">
        <v>137</v>
      </c>
      <c r="L356" s="51">
        <v>55.6</v>
      </c>
    </row>
    <row r="357" spans="1:12" ht="15.6">
      <c r="A357" s="15"/>
      <c r="B357" s="16"/>
      <c r="C357" s="11"/>
      <c r="D357" s="7" t="s">
        <v>30</v>
      </c>
      <c r="E357" s="165"/>
      <c r="F357" s="167"/>
      <c r="G357" s="170"/>
      <c r="H357" s="170"/>
      <c r="I357" s="170"/>
      <c r="J357" s="167"/>
      <c r="K357" s="99"/>
      <c r="L357" s="51"/>
    </row>
    <row r="358" spans="1:12" ht="15.6">
      <c r="A358" s="15"/>
      <c r="B358" s="16"/>
      <c r="C358" s="11"/>
      <c r="D358" s="7" t="s">
        <v>31</v>
      </c>
      <c r="E358" s="165" t="s">
        <v>87</v>
      </c>
      <c r="F358" s="167">
        <v>200</v>
      </c>
      <c r="G358" s="170">
        <v>1</v>
      </c>
      <c r="H358" s="170">
        <v>0.2</v>
      </c>
      <c r="I358" s="170">
        <v>20.2</v>
      </c>
      <c r="J358" s="167">
        <v>92</v>
      </c>
      <c r="K358" s="99" t="s">
        <v>86</v>
      </c>
      <c r="L358" s="51">
        <v>19.600000000000001</v>
      </c>
    </row>
    <row r="359" spans="1:12" ht="15.6">
      <c r="A359" s="15"/>
      <c r="B359" s="16"/>
      <c r="C359" s="11"/>
      <c r="D359" s="7" t="s">
        <v>32</v>
      </c>
      <c r="E359" s="166" t="s">
        <v>63</v>
      </c>
      <c r="F359" s="168">
        <v>50</v>
      </c>
      <c r="G359" s="171">
        <v>3.95</v>
      </c>
      <c r="H359" s="171">
        <v>0.5</v>
      </c>
      <c r="I359" s="171">
        <v>24.15</v>
      </c>
      <c r="J359" s="173">
        <v>118</v>
      </c>
      <c r="K359" s="107"/>
      <c r="L359" s="51">
        <v>2.2999999999999998</v>
      </c>
    </row>
    <row r="360" spans="1:12" ht="15.6">
      <c r="A360" s="15"/>
      <c r="B360" s="16"/>
      <c r="C360" s="11"/>
      <c r="D360" s="7" t="s">
        <v>33</v>
      </c>
      <c r="E360" s="166" t="s">
        <v>64</v>
      </c>
      <c r="F360" s="169">
        <v>50</v>
      </c>
      <c r="G360" s="172">
        <v>3.3</v>
      </c>
      <c r="H360" s="168">
        <v>0.6</v>
      </c>
      <c r="I360" s="168">
        <v>19.829999999999998</v>
      </c>
      <c r="J360" s="174">
        <v>100</v>
      </c>
      <c r="K360" s="107"/>
      <c r="L360" s="51">
        <v>2.4</v>
      </c>
    </row>
    <row r="361" spans="1:12" ht="14.4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:J363" si="89">SUM(G354:G362)</f>
        <v>17.040000000000003</v>
      </c>
      <c r="H363" s="21">
        <f t="shared" si="89"/>
        <v>22.150000000000002</v>
      </c>
      <c r="I363" s="21">
        <f t="shared" si="89"/>
        <v>103.8</v>
      </c>
      <c r="J363" s="21">
        <f t="shared" si="89"/>
        <v>689</v>
      </c>
      <c r="K363" s="27"/>
      <c r="L363" s="21">
        <f>SUM(L354:L362)</f>
        <v>127.06000000000002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90">SUM(G364:G367)</f>
        <v>0</v>
      </c>
      <c r="H368" s="21">
        <f t="shared" si="90"/>
        <v>0</v>
      </c>
      <c r="I368" s="21">
        <f t="shared" si="90"/>
        <v>0</v>
      </c>
      <c r="J368" s="21">
        <f t="shared" si="90"/>
        <v>0</v>
      </c>
      <c r="K368" s="27"/>
      <c r="L368" s="21"/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91">SUM(G369:G374)</f>
        <v>0</v>
      </c>
      <c r="H375" s="21">
        <f t="shared" si="91"/>
        <v>0</v>
      </c>
      <c r="I375" s="21">
        <f t="shared" si="91"/>
        <v>0</v>
      </c>
      <c r="J375" s="21">
        <f t="shared" si="91"/>
        <v>0</v>
      </c>
      <c r="K375" s="27"/>
      <c r="L375" s="21">
        <f t="shared" ref="L375" ca="1" si="92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93">SUM(G376:G381)</f>
        <v>0</v>
      </c>
      <c r="H382" s="21">
        <f t="shared" si="93"/>
        <v>0</v>
      </c>
      <c r="I382" s="21">
        <f t="shared" si="93"/>
        <v>0</v>
      </c>
      <c r="J382" s="21">
        <f t="shared" si="93"/>
        <v>0</v>
      </c>
      <c r="K382" s="27"/>
      <c r="L382" s="21">
        <f t="shared" ref="L382" ca="1" si="94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205" t="s">
        <v>4</v>
      </c>
      <c r="D383" s="206"/>
      <c r="E383" s="33"/>
      <c r="F383" s="34">
        <f>F349+F353+F363+F368+F375+F382</f>
        <v>1280</v>
      </c>
      <c r="G383" s="34">
        <f t="shared" ref="G383:J383" si="95">G349+G353+G363+G368+G375+G382</f>
        <v>45.5</v>
      </c>
      <c r="H383" s="34">
        <f t="shared" si="95"/>
        <v>37.71</v>
      </c>
      <c r="I383" s="34">
        <f t="shared" si="95"/>
        <v>173.76</v>
      </c>
      <c r="J383" s="125">
        <f t="shared" si="95"/>
        <v>1228.48</v>
      </c>
      <c r="K383" s="35"/>
      <c r="L383" s="34">
        <f>L349+L363</f>
        <v>140.94000000000003</v>
      </c>
    </row>
    <row r="384" spans="1:12" ht="15.6">
      <c r="A384" s="22">
        <v>2</v>
      </c>
      <c r="B384" s="23">
        <v>3</v>
      </c>
      <c r="C384" s="24" t="s">
        <v>20</v>
      </c>
      <c r="D384" s="5" t="s">
        <v>21</v>
      </c>
      <c r="E384" s="166" t="s">
        <v>60</v>
      </c>
      <c r="F384" s="168">
        <v>150</v>
      </c>
      <c r="G384" s="168">
        <v>3.3</v>
      </c>
      <c r="H384" s="168">
        <v>5.44</v>
      </c>
      <c r="I384" s="168">
        <v>22.21</v>
      </c>
      <c r="J384" s="168">
        <v>151</v>
      </c>
      <c r="K384" s="169" t="s">
        <v>67</v>
      </c>
      <c r="L384" s="201">
        <v>14.37</v>
      </c>
    </row>
    <row r="385" spans="1:12" ht="15.6">
      <c r="A385" s="25"/>
      <c r="B385" s="16"/>
      <c r="C385" s="11"/>
      <c r="D385" s="6"/>
      <c r="E385" s="157" t="s">
        <v>141</v>
      </c>
      <c r="F385" s="160">
        <v>100</v>
      </c>
      <c r="G385" s="162">
        <v>10.63</v>
      </c>
      <c r="H385" s="162">
        <v>10.41</v>
      </c>
      <c r="I385" s="162">
        <v>11.82</v>
      </c>
      <c r="J385" s="160">
        <v>184</v>
      </c>
      <c r="K385" s="175" t="s">
        <v>140</v>
      </c>
      <c r="L385" s="199">
        <v>47.69</v>
      </c>
    </row>
    <row r="386" spans="1:12" ht="15.6">
      <c r="A386" s="25"/>
      <c r="B386" s="16"/>
      <c r="C386" s="11"/>
      <c r="D386" s="7" t="s">
        <v>22</v>
      </c>
      <c r="E386" s="166" t="s">
        <v>172</v>
      </c>
      <c r="F386" s="168">
        <v>200</v>
      </c>
      <c r="G386" s="172">
        <v>3.49</v>
      </c>
      <c r="H386" s="172">
        <v>2.79</v>
      </c>
      <c r="I386" s="172">
        <v>18.16</v>
      </c>
      <c r="J386" s="178">
        <v>113</v>
      </c>
      <c r="K386" s="169" t="s">
        <v>75</v>
      </c>
      <c r="L386" s="199">
        <v>19.2</v>
      </c>
    </row>
    <row r="387" spans="1:12" ht="15.6">
      <c r="A387" s="25"/>
      <c r="B387" s="16"/>
      <c r="C387" s="11"/>
      <c r="D387" s="7" t="s">
        <v>23</v>
      </c>
      <c r="E387" s="156" t="s">
        <v>51</v>
      </c>
      <c r="F387" s="159">
        <v>40</v>
      </c>
      <c r="G387" s="161">
        <v>3.04</v>
      </c>
      <c r="H387" s="161">
        <v>1.1200000000000001</v>
      </c>
      <c r="I387" s="161">
        <v>20.560000000000002</v>
      </c>
      <c r="J387" s="158">
        <v>104.48</v>
      </c>
      <c r="K387" s="160"/>
      <c r="L387" s="199">
        <v>1.88</v>
      </c>
    </row>
    <row r="388" spans="1:12" ht="15.6">
      <c r="A388" s="25"/>
      <c r="B388" s="16"/>
      <c r="C388" s="11"/>
      <c r="D388" s="7" t="s">
        <v>24</v>
      </c>
      <c r="E388" s="176" t="s">
        <v>150</v>
      </c>
      <c r="F388" s="177">
        <v>100</v>
      </c>
      <c r="G388" s="161">
        <v>0.8</v>
      </c>
      <c r="H388" s="161">
        <v>0.2</v>
      </c>
      <c r="I388" s="161">
        <v>7.5</v>
      </c>
      <c r="J388" s="158">
        <v>38</v>
      </c>
      <c r="K388" s="160" t="s">
        <v>55</v>
      </c>
      <c r="L388" s="199">
        <v>15</v>
      </c>
    </row>
    <row r="389" spans="1:12" ht="15.6">
      <c r="A389" s="25"/>
      <c r="B389" s="16"/>
      <c r="C389" s="11"/>
      <c r="D389" s="6"/>
      <c r="E389" s="157" t="s">
        <v>61</v>
      </c>
      <c r="F389" s="160">
        <v>60</v>
      </c>
      <c r="G389" s="162">
        <v>0.66</v>
      </c>
      <c r="H389" s="162">
        <v>0.96</v>
      </c>
      <c r="I389" s="162">
        <v>0.06</v>
      </c>
      <c r="J389" s="160">
        <v>8</v>
      </c>
      <c r="K389" s="175" t="s">
        <v>89</v>
      </c>
      <c r="L389" s="199">
        <v>5.96</v>
      </c>
    </row>
    <row r="390" spans="1:12" ht="15.6">
      <c r="A390" s="25"/>
      <c r="B390" s="16"/>
      <c r="C390" s="11"/>
      <c r="D390" s="6"/>
      <c r="E390" s="157" t="s">
        <v>142</v>
      </c>
      <c r="F390" s="160">
        <v>20</v>
      </c>
      <c r="G390" s="162">
        <v>0.11</v>
      </c>
      <c r="H390" s="162">
        <v>0</v>
      </c>
      <c r="I390" s="162">
        <v>16</v>
      </c>
      <c r="J390" s="160">
        <v>65</v>
      </c>
      <c r="K390" s="163"/>
      <c r="L390" s="199">
        <v>3</v>
      </c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670</v>
      </c>
      <c r="G391" s="21">
        <f>SUM(G384:G390)</f>
        <v>22.03</v>
      </c>
      <c r="H391" s="21">
        <f>SUM(H384:H390)</f>
        <v>20.92</v>
      </c>
      <c r="I391" s="21">
        <f>SUM(I384:I390)</f>
        <v>96.31</v>
      </c>
      <c r="J391" s="115">
        <f>SUM(J384:J390)</f>
        <v>663.48</v>
      </c>
      <c r="K391" s="27"/>
      <c r="L391" s="21">
        <f>SUM(L384:L390)</f>
        <v>107.09999999999998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96">SUM(G392:G394)</f>
        <v>0</v>
      </c>
      <c r="H395" s="21">
        <f t="shared" si="96"/>
        <v>0</v>
      </c>
      <c r="I395" s="21">
        <f t="shared" si="96"/>
        <v>0</v>
      </c>
      <c r="J395" s="21">
        <f t="shared" si="96"/>
        <v>0</v>
      </c>
      <c r="K395" s="27"/>
      <c r="L395" s="21">
        <f t="shared" ref="L395" ca="1" si="97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182" t="s">
        <v>146</v>
      </c>
      <c r="F396" s="179">
        <v>60</v>
      </c>
      <c r="G396" s="183">
        <v>1.86</v>
      </c>
      <c r="H396" s="183">
        <v>0.12</v>
      </c>
      <c r="I396" s="183">
        <v>3.9</v>
      </c>
      <c r="J396" s="189">
        <v>24</v>
      </c>
      <c r="K396" s="179" t="s">
        <v>143</v>
      </c>
      <c r="L396" s="199">
        <v>10.58</v>
      </c>
    </row>
    <row r="397" spans="1:12" ht="14.4">
      <c r="A397" s="25"/>
      <c r="B397" s="16"/>
      <c r="C397" s="11"/>
      <c r="D397" s="7" t="s">
        <v>28</v>
      </c>
      <c r="E397" s="129" t="s">
        <v>147</v>
      </c>
      <c r="F397" s="184">
        <v>205</v>
      </c>
      <c r="G397" s="143">
        <v>6.57</v>
      </c>
      <c r="H397" s="143">
        <v>6.5</v>
      </c>
      <c r="I397" s="143">
        <v>13.72</v>
      </c>
      <c r="J397" s="126">
        <v>137</v>
      </c>
      <c r="K397" s="180" t="s">
        <v>144</v>
      </c>
      <c r="L397" s="199">
        <v>6.89</v>
      </c>
    </row>
    <row r="398" spans="1:12" ht="14.4">
      <c r="A398" s="25"/>
      <c r="B398" s="16"/>
      <c r="C398" s="11"/>
      <c r="D398" s="7" t="s">
        <v>29</v>
      </c>
      <c r="E398" s="109" t="s">
        <v>148</v>
      </c>
      <c r="F398" s="107">
        <v>95</v>
      </c>
      <c r="G398" s="112">
        <v>9.08</v>
      </c>
      <c r="H398" s="112">
        <v>10.31</v>
      </c>
      <c r="I398" s="112">
        <v>10.210000000000001</v>
      </c>
      <c r="J398" s="107">
        <v>170</v>
      </c>
      <c r="K398" s="181" t="s">
        <v>145</v>
      </c>
      <c r="L398" s="199">
        <v>28.34</v>
      </c>
    </row>
    <row r="399" spans="1:12" ht="14.4">
      <c r="A399" s="25"/>
      <c r="B399" s="16"/>
      <c r="C399" s="11"/>
      <c r="D399" s="7" t="s">
        <v>30</v>
      </c>
      <c r="E399" s="129" t="s">
        <v>149</v>
      </c>
      <c r="F399" s="126">
        <v>150</v>
      </c>
      <c r="G399" s="143">
        <v>5.66</v>
      </c>
      <c r="H399" s="143">
        <v>4.29</v>
      </c>
      <c r="I399" s="143">
        <v>36.090000000000003</v>
      </c>
      <c r="J399" s="126">
        <v>205</v>
      </c>
      <c r="K399" s="154">
        <v>309</v>
      </c>
      <c r="L399" s="199">
        <v>8.0299999999999994</v>
      </c>
    </row>
    <row r="400" spans="1:12" ht="14.4">
      <c r="A400" s="25"/>
      <c r="B400" s="16"/>
      <c r="C400" s="11"/>
      <c r="D400" s="7" t="s">
        <v>31</v>
      </c>
      <c r="E400" s="100" t="s">
        <v>100</v>
      </c>
      <c r="F400" s="99">
        <v>200</v>
      </c>
      <c r="G400" s="101">
        <v>2</v>
      </c>
      <c r="H400" s="101"/>
      <c r="I400" s="101">
        <v>6.6</v>
      </c>
      <c r="J400" s="99">
        <v>34</v>
      </c>
      <c r="K400" s="99" t="s">
        <v>86</v>
      </c>
      <c r="L400" s="199">
        <v>19.600000000000001</v>
      </c>
    </row>
    <row r="401" spans="1:12" ht="14.4">
      <c r="A401" s="25"/>
      <c r="B401" s="16"/>
      <c r="C401" s="11"/>
      <c r="D401" s="7" t="s">
        <v>32</v>
      </c>
      <c r="E401" s="109" t="s">
        <v>63</v>
      </c>
      <c r="F401" s="185">
        <v>20</v>
      </c>
      <c r="G401" s="186">
        <v>1.58</v>
      </c>
      <c r="H401" s="186">
        <v>0.2</v>
      </c>
      <c r="I401" s="186">
        <v>9.66</v>
      </c>
      <c r="J401" s="190">
        <v>47</v>
      </c>
      <c r="K401" s="107"/>
      <c r="L401" s="199">
        <v>0.92</v>
      </c>
    </row>
    <row r="402" spans="1:12" ht="14.4">
      <c r="A402" s="25"/>
      <c r="B402" s="16"/>
      <c r="C402" s="11"/>
      <c r="D402" s="7" t="s">
        <v>33</v>
      </c>
      <c r="E402" s="109" t="s">
        <v>64</v>
      </c>
      <c r="F402" s="179">
        <v>50</v>
      </c>
      <c r="G402" s="187">
        <v>3.3</v>
      </c>
      <c r="H402" s="188">
        <v>0.6</v>
      </c>
      <c r="I402" s="188">
        <v>19.829999999999998</v>
      </c>
      <c r="J402" s="191">
        <v>100</v>
      </c>
      <c r="K402" s="107"/>
      <c r="L402" s="199">
        <v>2.4</v>
      </c>
    </row>
    <row r="403" spans="1:12" ht="14.4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:J405" si="98">SUM(G396:G404)</f>
        <v>30.05</v>
      </c>
      <c r="H405" s="21">
        <f t="shared" si="98"/>
        <v>22.02</v>
      </c>
      <c r="I405" s="21">
        <f t="shared" si="98"/>
        <v>100.00999999999999</v>
      </c>
      <c r="J405" s="21">
        <f t="shared" si="98"/>
        <v>717</v>
      </c>
      <c r="K405" s="27"/>
      <c r="L405" s="116">
        <f>SUM(L396:L404)</f>
        <v>76.760000000000005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99">SUM(G406:G409)</f>
        <v>0</v>
      </c>
      <c r="H410" s="21">
        <f t="shared" si="99"/>
        <v>0</v>
      </c>
      <c r="I410" s="21">
        <f t="shared" si="99"/>
        <v>0</v>
      </c>
      <c r="J410" s="21">
        <f t="shared" si="99"/>
        <v>0</v>
      </c>
      <c r="K410" s="27"/>
      <c r="L410" s="21"/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100">SUM(G411:G416)</f>
        <v>0</v>
      </c>
      <c r="H417" s="21">
        <f t="shared" si="100"/>
        <v>0</v>
      </c>
      <c r="I417" s="21">
        <f t="shared" si="100"/>
        <v>0</v>
      </c>
      <c r="J417" s="21">
        <f t="shared" si="100"/>
        <v>0</v>
      </c>
      <c r="K417" s="27"/>
      <c r="L417" s="21">
        <f t="shared" ref="L417" ca="1" si="101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102">SUM(G418:G423)</f>
        <v>0</v>
      </c>
      <c r="H424" s="21">
        <f t="shared" si="102"/>
        <v>0</v>
      </c>
      <c r="I424" s="21">
        <f t="shared" si="102"/>
        <v>0</v>
      </c>
      <c r="J424" s="21">
        <f t="shared" si="102"/>
        <v>0</v>
      </c>
      <c r="K424" s="27"/>
      <c r="L424" s="21">
        <f t="shared" ref="L424" ca="1" si="103"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205" t="s">
        <v>4</v>
      </c>
      <c r="D425" s="206"/>
      <c r="E425" s="33"/>
      <c r="F425" s="34">
        <f>F391+F395+F405+F410+F417+F424</f>
        <v>1450</v>
      </c>
      <c r="G425" s="34">
        <f t="shared" ref="G425:J425" si="104">G391+G395+G405+G410+G417+G424</f>
        <v>52.08</v>
      </c>
      <c r="H425" s="34">
        <f t="shared" si="104"/>
        <v>42.94</v>
      </c>
      <c r="I425" s="34">
        <f t="shared" si="104"/>
        <v>196.32</v>
      </c>
      <c r="J425" s="125">
        <f t="shared" si="104"/>
        <v>1380.48</v>
      </c>
      <c r="K425" s="35"/>
      <c r="L425" s="200">
        <f>L391+L405</f>
        <v>183.85999999999999</v>
      </c>
    </row>
    <row r="426" spans="1:12" ht="14.4">
      <c r="A426" s="22">
        <v>2</v>
      </c>
      <c r="B426" s="23">
        <v>4</v>
      </c>
      <c r="C426" s="24" t="s">
        <v>20</v>
      </c>
      <c r="D426" s="5" t="s">
        <v>21</v>
      </c>
      <c r="E426" s="109" t="s">
        <v>154</v>
      </c>
      <c r="F426" s="107">
        <v>250</v>
      </c>
      <c r="G426" s="112">
        <v>4.5</v>
      </c>
      <c r="H426" s="112">
        <v>4.75</v>
      </c>
      <c r="I426" s="112">
        <v>18.25</v>
      </c>
      <c r="J426" s="107">
        <v>54.2</v>
      </c>
      <c r="K426" s="104" t="s">
        <v>114</v>
      </c>
      <c r="L426" s="48">
        <v>12.19</v>
      </c>
    </row>
    <row r="427" spans="1:12" ht="14.4">
      <c r="A427" s="25"/>
      <c r="B427" s="16"/>
      <c r="C427" s="11"/>
      <c r="D427" s="6"/>
      <c r="E427" s="192" t="s">
        <v>48</v>
      </c>
      <c r="F427" s="185">
        <v>40</v>
      </c>
      <c r="G427" s="188">
        <v>5.0999999999999996</v>
      </c>
      <c r="H427" s="188">
        <v>4.5999999999999996</v>
      </c>
      <c r="I427" s="188">
        <v>0.3</v>
      </c>
      <c r="J427" s="191">
        <v>63</v>
      </c>
      <c r="K427" s="185" t="s">
        <v>53</v>
      </c>
      <c r="L427" s="199">
        <v>10</v>
      </c>
    </row>
    <row r="428" spans="1:12" ht="14.4">
      <c r="A428" s="25"/>
      <c r="B428" s="16"/>
      <c r="C428" s="11"/>
      <c r="D428" s="6"/>
      <c r="E428" s="109" t="s">
        <v>155</v>
      </c>
      <c r="F428" s="107">
        <v>50</v>
      </c>
      <c r="G428" s="112">
        <v>1</v>
      </c>
      <c r="H428" s="112">
        <v>7</v>
      </c>
      <c r="I428" s="112">
        <v>4.2</v>
      </c>
      <c r="J428" s="107">
        <v>73.5</v>
      </c>
      <c r="K428" s="104" t="s">
        <v>151</v>
      </c>
      <c r="L428" s="51">
        <v>7.56</v>
      </c>
    </row>
    <row r="429" spans="1:12" ht="14.4">
      <c r="A429" s="25"/>
      <c r="B429" s="16"/>
      <c r="C429" s="11"/>
      <c r="D429" s="7" t="s">
        <v>22</v>
      </c>
      <c r="E429" s="193" t="s">
        <v>117</v>
      </c>
      <c r="F429" s="164">
        <v>187</v>
      </c>
      <c r="G429" s="143">
        <v>5.3999999999999999E-2</v>
      </c>
      <c r="H429" s="143">
        <v>6.0000000000000001E-3</v>
      </c>
      <c r="I429" s="143">
        <v>9.1649999999999991</v>
      </c>
      <c r="J429" s="126">
        <v>37.962000000000003</v>
      </c>
      <c r="K429" s="127" t="s">
        <v>153</v>
      </c>
      <c r="L429" s="51">
        <v>2.93</v>
      </c>
    </row>
    <row r="430" spans="1:12" ht="14.4">
      <c r="A430" s="25"/>
      <c r="B430" s="16"/>
      <c r="C430" s="11"/>
      <c r="D430" s="7" t="s">
        <v>23</v>
      </c>
      <c r="E430" s="193" t="s">
        <v>51</v>
      </c>
      <c r="F430" s="164">
        <v>40</v>
      </c>
      <c r="G430" s="143">
        <v>3.04</v>
      </c>
      <c r="H430" s="143">
        <v>1.1200000000000001</v>
      </c>
      <c r="I430" s="143">
        <v>20.560000000000002</v>
      </c>
      <c r="J430" s="126">
        <v>104.48</v>
      </c>
      <c r="K430" s="107"/>
      <c r="L430" s="51">
        <v>1.88</v>
      </c>
    </row>
    <row r="431" spans="1:12" ht="14.4">
      <c r="A431" s="25"/>
      <c r="B431" s="16"/>
      <c r="C431" s="11"/>
      <c r="D431" s="7" t="s">
        <v>24</v>
      </c>
      <c r="E431" s="109" t="s">
        <v>156</v>
      </c>
      <c r="F431" s="107">
        <v>150</v>
      </c>
      <c r="G431" s="112">
        <v>1.2</v>
      </c>
      <c r="H431" s="112">
        <v>0.6</v>
      </c>
      <c r="I431" s="112">
        <v>12.15</v>
      </c>
      <c r="J431" s="107">
        <v>71</v>
      </c>
      <c r="K431" s="107" t="s">
        <v>152</v>
      </c>
      <c r="L431" s="51">
        <v>22.5</v>
      </c>
    </row>
    <row r="432" spans="1:12" ht="14.4">
      <c r="A432" s="25"/>
      <c r="B432" s="16"/>
      <c r="C432" s="11"/>
      <c r="D432" s="6"/>
      <c r="E432" s="193"/>
      <c r="F432" s="164"/>
      <c r="G432" s="143"/>
      <c r="H432" s="143"/>
      <c r="I432" s="143"/>
      <c r="J432" s="126"/>
      <c r="K432" s="107"/>
      <c r="L432" s="51"/>
    </row>
    <row r="433" spans="1:12" ht="14.4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4.4">
      <c r="A434" s="26"/>
      <c r="B434" s="18"/>
      <c r="C434" s="8"/>
      <c r="D434" s="19" t="s">
        <v>39</v>
      </c>
      <c r="E434" s="9"/>
      <c r="F434" s="21">
        <f>SUM(F426:F433)</f>
        <v>717</v>
      </c>
      <c r="G434" s="116">
        <f t="shared" ref="G434:J434" si="105">SUM(G426:G433)</f>
        <v>14.893999999999998</v>
      </c>
      <c r="H434" s="116">
        <f t="shared" si="105"/>
        <v>18.076000000000004</v>
      </c>
      <c r="I434" s="116">
        <f t="shared" si="105"/>
        <v>64.625</v>
      </c>
      <c r="J434" s="115">
        <f t="shared" si="105"/>
        <v>404.142</v>
      </c>
      <c r="K434" s="27"/>
      <c r="L434" s="21">
        <f t="shared" ref="L434" si="106">SUM(L426:L433)</f>
        <v>57.06</v>
      </c>
    </row>
    <row r="435" spans="1:12" ht="14.4">
      <c r="A435" s="28">
        <f>A426</f>
        <v>2</v>
      </c>
      <c r="B435" s="14">
        <f>B426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4.4">
      <c r="A438" s="26"/>
      <c r="B438" s="18"/>
      <c r="C438" s="8"/>
      <c r="D438" s="19" t="s">
        <v>39</v>
      </c>
      <c r="E438" s="9"/>
      <c r="F438" s="21">
        <f>SUM(F435:F437)</f>
        <v>0</v>
      </c>
      <c r="G438" s="21">
        <f t="shared" ref="G438:J438" si="107">SUM(G435:G437)</f>
        <v>0</v>
      </c>
      <c r="H438" s="21">
        <f t="shared" si="107"/>
        <v>0</v>
      </c>
      <c r="I438" s="21">
        <f t="shared" si="107"/>
        <v>0</v>
      </c>
      <c r="J438" s="21">
        <f t="shared" si="107"/>
        <v>0</v>
      </c>
      <c r="K438" s="27"/>
      <c r="L438" s="21">
        <f t="shared" ref="L438" ca="1" si="108">SUM(L435:L443)</f>
        <v>0</v>
      </c>
    </row>
    <row r="439" spans="1:12" ht="14.4">
      <c r="A439" s="28">
        <f>A426</f>
        <v>2</v>
      </c>
      <c r="B439" s="14">
        <f>B426</f>
        <v>4</v>
      </c>
      <c r="C439" s="10" t="s">
        <v>26</v>
      </c>
      <c r="D439" s="7" t="s">
        <v>27</v>
      </c>
      <c r="E439" s="109" t="s">
        <v>160</v>
      </c>
      <c r="F439" s="107">
        <v>60</v>
      </c>
      <c r="G439" s="112">
        <v>0.84</v>
      </c>
      <c r="H439" s="112">
        <v>4.5599999999999996</v>
      </c>
      <c r="I439" s="112">
        <v>3.36</v>
      </c>
      <c r="J439" s="107">
        <v>57</v>
      </c>
      <c r="K439" s="104" t="s">
        <v>157</v>
      </c>
      <c r="L439" s="51">
        <v>5.34</v>
      </c>
    </row>
    <row r="440" spans="1:12" ht="14.4">
      <c r="A440" s="25"/>
      <c r="B440" s="16"/>
      <c r="C440" s="11"/>
      <c r="D440" s="7" t="s">
        <v>28</v>
      </c>
      <c r="E440" s="109" t="s">
        <v>161</v>
      </c>
      <c r="F440" s="107">
        <v>200</v>
      </c>
      <c r="G440" s="112">
        <v>6</v>
      </c>
      <c r="H440" s="112">
        <v>2.56</v>
      </c>
      <c r="I440" s="112">
        <v>13.84</v>
      </c>
      <c r="J440" s="107">
        <v>108</v>
      </c>
      <c r="K440" s="104" t="s">
        <v>158</v>
      </c>
      <c r="L440" s="51">
        <v>4.7699999999999996</v>
      </c>
    </row>
    <row r="441" spans="1:12" ht="14.4">
      <c r="A441" s="25"/>
      <c r="B441" s="16"/>
      <c r="C441" s="11"/>
      <c r="D441" s="7" t="s">
        <v>29</v>
      </c>
      <c r="E441" s="100" t="s">
        <v>162</v>
      </c>
      <c r="F441" s="99">
        <v>100</v>
      </c>
      <c r="G441" s="101">
        <v>13.5</v>
      </c>
      <c r="H441" s="101">
        <v>9.1999999999999993</v>
      </c>
      <c r="I441" s="101">
        <v>8.6</v>
      </c>
      <c r="J441" s="99">
        <v>159</v>
      </c>
      <c r="K441" s="145" t="s">
        <v>159</v>
      </c>
      <c r="L441" s="199">
        <v>36</v>
      </c>
    </row>
    <row r="442" spans="1:12" ht="14.4">
      <c r="A442" s="25"/>
      <c r="B442" s="16"/>
      <c r="C442" s="11"/>
      <c r="D442" s="7" t="s">
        <v>30</v>
      </c>
      <c r="E442" s="109" t="s">
        <v>91</v>
      </c>
      <c r="F442" s="107">
        <v>150</v>
      </c>
      <c r="G442" s="112">
        <v>3.395</v>
      </c>
      <c r="H442" s="112">
        <v>5.4809999999999999</v>
      </c>
      <c r="I442" s="112">
        <v>21.109000000000002</v>
      </c>
      <c r="J442" s="107">
        <v>140.37</v>
      </c>
      <c r="K442" s="104" t="s">
        <v>88</v>
      </c>
      <c r="L442" s="51">
        <v>13.24</v>
      </c>
    </row>
    <row r="443" spans="1:12" ht="14.4">
      <c r="A443" s="25"/>
      <c r="B443" s="16"/>
      <c r="C443" s="11"/>
      <c r="D443" s="7" t="s">
        <v>31</v>
      </c>
      <c r="E443" s="100" t="s">
        <v>62</v>
      </c>
      <c r="F443" s="99">
        <v>200</v>
      </c>
      <c r="G443" s="101">
        <v>0.46</v>
      </c>
      <c r="H443" s="101">
        <v>0.1</v>
      </c>
      <c r="I443" s="101">
        <v>28.69</v>
      </c>
      <c r="J443" s="99">
        <v>118</v>
      </c>
      <c r="K443" s="99" t="s">
        <v>69</v>
      </c>
      <c r="L443" s="199">
        <v>3</v>
      </c>
    </row>
    <row r="444" spans="1:12" ht="14.4">
      <c r="A444" s="25"/>
      <c r="B444" s="16"/>
      <c r="C444" s="11"/>
      <c r="D444" s="7" t="s">
        <v>32</v>
      </c>
      <c r="E444" s="182" t="s">
        <v>63</v>
      </c>
      <c r="F444" s="185">
        <v>50</v>
      </c>
      <c r="G444" s="186">
        <v>3.95</v>
      </c>
      <c r="H444" s="186">
        <v>0.5</v>
      </c>
      <c r="I444" s="186">
        <v>24.15</v>
      </c>
      <c r="J444" s="190">
        <v>118</v>
      </c>
      <c r="K444" s="107"/>
      <c r="L444" s="51">
        <v>2.2999999999999998</v>
      </c>
    </row>
    <row r="445" spans="1:12" ht="14.4">
      <c r="A445" s="25"/>
      <c r="B445" s="16"/>
      <c r="C445" s="11"/>
      <c r="D445" s="7" t="s">
        <v>33</v>
      </c>
      <c r="E445" s="182" t="s">
        <v>64</v>
      </c>
      <c r="F445" s="179">
        <v>50</v>
      </c>
      <c r="G445" s="187">
        <v>3.3</v>
      </c>
      <c r="H445" s="188">
        <v>0.6</v>
      </c>
      <c r="I445" s="188">
        <v>19.829999999999998</v>
      </c>
      <c r="J445" s="191">
        <v>100</v>
      </c>
      <c r="K445" s="107"/>
      <c r="L445" s="51">
        <v>2.4</v>
      </c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4.4">
      <c r="A448" s="26"/>
      <c r="B448" s="18"/>
      <c r="C448" s="8"/>
      <c r="D448" s="19" t="s">
        <v>39</v>
      </c>
      <c r="E448" s="9"/>
      <c r="F448" s="21">
        <f>SUM(F439:F447)</f>
        <v>810</v>
      </c>
      <c r="G448" s="116">
        <f t="shared" ref="G448:J448" si="109">SUM(G439:G447)</f>
        <v>31.445</v>
      </c>
      <c r="H448" s="116">
        <f t="shared" si="109"/>
        <v>23.001000000000005</v>
      </c>
      <c r="I448" s="116">
        <f t="shared" si="109"/>
        <v>119.57899999999999</v>
      </c>
      <c r="J448" s="115">
        <f t="shared" si="109"/>
        <v>800.37</v>
      </c>
      <c r="K448" s="27"/>
      <c r="L448" s="21">
        <f>SUM(L439:L447)</f>
        <v>67.050000000000011</v>
      </c>
    </row>
    <row r="449" spans="1:12" ht="14.4">
      <c r="A449" s="28">
        <f>A426</f>
        <v>2</v>
      </c>
      <c r="B449" s="14">
        <f>B426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12" t="s">
        <v>31</v>
      </c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4.4">
      <c r="A453" s="26"/>
      <c r="B453" s="18"/>
      <c r="C453" s="8"/>
      <c r="D453" s="19" t="s">
        <v>39</v>
      </c>
      <c r="E453" s="9"/>
      <c r="F453" s="21">
        <f>SUM(F449:F452)</f>
        <v>0</v>
      </c>
      <c r="G453" s="21">
        <f t="shared" ref="G453:J453" si="110">SUM(G449:G452)</f>
        <v>0</v>
      </c>
      <c r="H453" s="21">
        <f t="shared" si="110"/>
        <v>0</v>
      </c>
      <c r="I453" s="21">
        <f t="shared" si="110"/>
        <v>0</v>
      </c>
      <c r="J453" s="21">
        <f t="shared" si="110"/>
        <v>0</v>
      </c>
      <c r="K453" s="27"/>
      <c r="L453" s="21"/>
    </row>
    <row r="454" spans="1:12" ht="14.4">
      <c r="A454" s="28">
        <f>A426</f>
        <v>2</v>
      </c>
      <c r="B454" s="14">
        <f>B426</f>
        <v>4</v>
      </c>
      <c r="C454" s="10" t="s">
        <v>36</v>
      </c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31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7" t="s">
        <v>23</v>
      </c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4.4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:J460" si="111">SUM(G454:G459)</f>
        <v>0</v>
      </c>
      <c r="H460" s="21">
        <f t="shared" si="111"/>
        <v>0</v>
      </c>
      <c r="I460" s="21">
        <f t="shared" si="111"/>
        <v>0</v>
      </c>
      <c r="J460" s="21">
        <f t="shared" si="111"/>
        <v>0</v>
      </c>
      <c r="K460" s="27"/>
      <c r="L460" s="21">
        <f t="shared" ref="L460" ca="1" si="112">SUM(L454:L462)</f>
        <v>0</v>
      </c>
    </row>
    <row r="461" spans="1:12" ht="14.4">
      <c r="A461" s="28">
        <f>A426</f>
        <v>2</v>
      </c>
      <c r="B461" s="14">
        <f>B426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4.4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:J467" si="113">SUM(G461:G466)</f>
        <v>0</v>
      </c>
      <c r="H467" s="21">
        <f t="shared" si="113"/>
        <v>0</v>
      </c>
      <c r="I467" s="21">
        <f t="shared" si="113"/>
        <v>0</v>
      </c>
      <c r="J467" s="21">
        <f t="shared" si="113"/>
        <v>0</v>
      </c>
      <c r="K467" s="27"/>
      <c r="L467" s="21">
        <f t="shared" ref="L467" ca="1" si="114">SUM(L461:L469)</f>
        <v>0</v>
      </c>
    </row>
    <row r="468" spans="1:12" ht="15.75" customHeight="1" thickBot="1">
      <c r="A468" s="31">
        <f>A426</f>
        <v>2</v>
      </c>
      <c r="B468" s="32">
        <f>B426</f>
        <v>4</v>
      </c>
      <c r="C468" s="205" t="s">
        <v>4</v>
      </c>
      <c r="D468" s="206"/>
      <c r="E468" s="33"/>
      <c r="F468" s="34">
        <f>F434+F438+F448+F453+F460+F467</f>
        <v>1527</v>
      </c>
      <c r="G468" s="34">
        <f t="shared" ref="G468:J468" si="115">G434+G438+G448+G453+G460+G467</f>
        <v>46.338999999999999</v>
      </c>
      <c r="H468" s="34">
        <f t="shared" si="115"/>
        <v>41.077000000000012</v>
      </c>
      <c r="I468" s="34">
        <f t="shared" si="115"/>
        <v>184.20400000000001</v>
      </c>
      <c r="J468" s="125">
        <f t="shared" si="115"/>
        <v>1204.5119999999999</v>
      </c>
      <c r="K468" s="35"/>
      <c r="L468" s="34">
        <f>L434+L448</f>
        <v>124.11000000000001</v>
      </c>
    </row>
    <row r="469" spans="1:12" ht="14.4">
      <c r="A469" s="22">
        <v>2</v>
      </c>
      <c r="B469" s="23">
        <v>5</v>
      </c>
      <c r="C469" s="24" t="s">
        <v>20</v>
      </c>
      <c r="D469" s="5" t="s">
        <v>21</v>
      </c>
      <c r="E469" s="109" t="s">
        <v>163</v>
      </c>
      <c r="F469" s="107">
        <v>200</v>
      </c>
      <c r="G469" s="112">
        <v>5.58</v>
      </c>
      <c r="H469" s="112">
        <v>9.49</v>
      </c>
      <c r="I469" s="112">
        <v>39.380000000000003</v>
      </c>
      <c r="J469" s="107">
        <v>266</v>
      </c>
      <c r="K469" s="104">
        <v>175</v>
      </c>
      <c r="L469" s="201">
        <v>14.65</v>
      </c>
    </row>
    <row r="470" spans="1:12" ht="14.4">
      <c r="A470" s="25"/>
      <c r="B470" s="16"/>
      <c r="C470" s="11"/>
      <c r="D470" s="6"/>
      <c r="E470" s="110" t="s">
        <v>104</v>
      </c>
      <c r="F470" s="114">
        <v>180</v>
      </c>
      <c r="G470" s="134">
        <v>1.26</v>
      </c>
      <c r="H470" s="134">
        <v>1.44</v>
      </c>
      <c r="I470" s="134">
        <v>14.76</v>
      </c>
      <c r="J470" s="136">
        <v>77</v>
      </c>
      <c r="K470" s="142" t="s">
        <v>113</v>
      </c>
      <c r="L470" s="199">
        <v>5.5</v>
      </c>
    </row>
    <row r="471" spans="1:12" ht="14.4">
      <c r="A471" s="25"/>
      <c r="B471" s="16"/>
      <c r="C471" s="11"/>
      <c r="D471" s="7" t="s">
        <v>22</v>
      </c>
      <c r="E471" s="109" t="s">
        <v>103</v>
      </c>
      <c r="F471" s="107">
        <v>20</v>
      </c>
      <c r="G471" s="112">
        <v>5.2</v>
      </c>
      <c r="H471" s="112">
        <v>5.22</v>
      </c>
      <c r="I471" s="112"/>
      <c r="J471" s="107">
        <v>69.41</v>
      </c>
      <c r="K471" s="104">
        <v>15</v>
      </c>
      <c r="L471" s="199">
        <v>12</v>
      </c>
    </row>
    <row r="472" spans="1:12" ht="14.4">
      <c r="A472" s="25"/>
      <c r="B472" s="16"/>
      <c r="C472" s="11"/>
      <c r="D472" s="7" t="s">
        <v>23</v>
      </c>
      <c r="E472" s="110" t="s">
        <v>51</v>
      </c>
      <c r="F472" s="114">
        <v>40</v>
      </c>
      <c r="G472" s="134">
        <v>3.04</v>
      </c>
      <c r="H472" s="134">
        <v>1.1200000000000001</v>
      </c>
      <c r="I472" s="134">
        <v>20.560000000000002</v>
      </c>
      <c r="J472" s="136">
        <v>104.48</v>
      </c>
      <c r="K472" s="194"/>
      <c r="L472" s="199">
        <v>1.88</v>
      </c>
    </row>
    <row r="473" spans="1:12" ht="14.4">
      <c r="A473" s="25"/>
      <c r="B473" s="16"/>
      <c r="C473" s="11"/>
      <c r="D473" s="7" t="s">
        <v>24</v>
      </c>
      <c r="E473" s="110" t="s">
        <v>126</v>
      </c>
      <c r="F473" s="114">
        <v>150</v>
      </c>
      <c r="G473" s="134">
        <v>3.42</v>
      </c>
      <c r="H473" s="134">
        <v>1.26</v>
      </c>
      <c r="I473" s="134">
        <v>23.13</v>
      </c>
      <c r="J473" s="136">
        <v>117</v>
      </c>
      <c r="K473" s="85" t="s">
        <v>55</v>
      </c>
      <c r="L473" s="199">
        <v>22.5</v>
      </c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4.4">
      <c r="A476" s="26"/>
      <c r="B476" s="18"/>
      <c r="C476" s="8"/>
      <c r="D476" s="19" t="s">
        <v>39</v>
      </c>
      <c r="E476" s="9"/>
      <c r="F476" s="21">
        <f>SUM(F469:F475)</f>
        <v>590</v>
      </c>
      <c r="G476" s="21">
        <f t="shared" ref="G476:J476" si="116">SUM(G469:G475)</f>
        <v>18.5</v>
      </c>
      <c r="H476" s="21">
        <f t="shared" si="116"/>
        <v>18.53</v>
      </c>
      <c r="I476" s="21">
        <f t="shared" si="116"/>
        <v>97.83</v>
      </c>
      <c r="J476" s="115">
        <f t="shared" si="116"/>
        <v>633.89</v>
      </c>
      <c r="K476" s="27"/>
      <c r="L476" s="21">
        <f t="shared" ref="L476:L518" si="117">SUM(L469:L475)</f>
        <v>56.53</v>
      </c>
    </row>
    <row r="477" spans="1:12" ht="14.4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4.4">
      <c r="A480" s="26"/>
      <c r="B480" s="18"/>
      <c r="C480" s="8"/>
      <c r="D480" s="19" t="s">
        <v>39</v>
      </c>
      <c r="E480" s="9"/>
      <c r="F480" s="21">
        <f>SUM(F477:F479)</f>
        <v>0</v>
      </c>
      <c r="G480" s="21">
        <f t="shared" ref="G480:J480" si="118">SUM(G477:G479)</f>
        <v>0</v>
      </c>
      <c r="H480" s="21">
        <f t="shared" si="118"/>
        <v>0</v>
      </c>
      <c r="I480" s="21">
        <f t="shared" si="118"/>
        <v>0</v>
      </c>
      <c r="J480" s="21">
        <f t="shared" si="118"/>
        <v>0</v>
      </c>
      <c r="K480" s="27"/>
      <c r="L480" s="21">
        <f t="shared" ref="L480" ca="1" si="119">SUM(L477:L485)</f>
        <v>0</v>
      </c>
    </row>
    <row r="481" spans="1:12" ht="14.4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109" t="s">
        <v>168</v>
      </c>
      <c r="F481" s="107">
        <v>60</v>
      </c>
      <c r="G481" s="112">
        <v>1.38</v>
      </c>
      <c r="H481" s="112">
        <v>0.72</v>
      </c>
      <c r="I481" s="112">
        <v>8.58</v>
      </c>
      <c r="J481" s="107">
        <v>40</v>
      </c>
      <c r="K481" s="104" t="s">
        <v>164</v>
      </c>
      <c r="L481" s="199">
        <v>11.4</v>
      </c>
    </row>
    <row r="482" spans="1:12" ht="26.4">
      <c r="A482" s="25"/>
      <c r="B482" s="16"/>
      <c r="C482" s="11"/>
      <c r="D482" s="7" t="s">
        <v>28</v>
      </c>
      <c r="E482" s="100" t="s">
        <v>169</v>
      </c>
      <c r="F482" s="107">
        <v>228</v>
      </c>
      <c r="G482" s="112">
        <v>7.52</v>
      </c>
      <c r="H482" s="112">
        <v>5.0199999999999996</v>
      </c>
      <c r="I482" s="112">
        <v>14.82</v>
      </c>
      <c r="J482" s="107">
        <v>131</v>
      </c>
      <c r="K482" s="196" t="s">
        <v>167</v>
      </c>
      <c r="L482" s="199">
        <v>28.77</v>
      </c>
    </row>
    <row r="483" spans="1:12" ht="14.4">
      <c r="A483" s="25"/>
      <c r="B483" s="16"/>
      <c r="C483" s="11"/>
      <c r="D483" s="7" t="s">
        <v>29</v>
      </c>
      <c r="E483" s="71" t="s">
        <v>170</v>
      </c>
      <c r="F483" s="88">
        <v>105</v>
      </c>
      <c r="G483" s="90">
        <v>7.84</v>
      </c>
      <c r="H483" s="90">
        <v>7.04</v>
      </c>
      <c r="I483" s="90">
        <v>9.11</v>
      </c>
      <c r="J483" s="91">
        <v>132</v>
      </c>
      <c r="K483" s="85" t="s">
        <v>165</v>
      </c>
      <c r="L483" s="199">
        <v>36.89</v>
      </c>
    </row>
    <row r="484" spans="1:12" ht="26.4">
      <c r="A484" s="25"/>
      <c r="B484" s="16"/>
      <c r="C484" s="11"/>
      <c r="D484" s="7" t="s">
        <v>30</v>
      </c>
      <c r="E484" s="109" t="s">
        <v>171</v>
      </c>
      <c r="F484" s="107">
        <v>150</v>
      </c>
      <c r="G484" s="101">
        <v>6.6</v>
      </c>
      <c r="H484" s="101">
        <v>5.4</v>
      </c>
      <c r="I484" s="101">
        <v>38.6</v>
      </c>
      <c r="J484" s="99">
        <v>230</v>
      </c>
      <c r="K484" s="148" t="s">
        <v>166</v>
      </c>
      <c r="L484" s="199">
        <v>1.55</v>
      </c>
    </row>
    <row r="485" spans="1:12" ht="14.4">
      <c r="A485" s="25"/>
      <c r="B485" s="16"/>
      <c r="C485" s="11"/>
      <c r="D485" s="7" t="s">
        <v>31</v>
      </c>
      <c r="E485" s="100" t="s">
        <v>87</v>
      </c>
      <c r="F485" s="99">
        <v>200</v>
      </c>
      <c r="G485" s="101">
        <v>1</v>
      </c>
      <c r="H485" s="101">
        <v>0.2</v>
      </c>
      <c r="I485" s="101">
        <v>20.2</v>
      </c>
      <c r="J485" s="99">
        <v>92</v>
      </c>
      <c r="K485" s="99" t="s">
        <v>86</v>
      </c>
      <c r="L485" s="199">
        <v>19.600000000000001</v>
      </c>
    </row>
    <row r="486" spans="1:12" ht="14.4">
      <c r="A486" s="25"/>
      <c r="B486" s="16"/>
      <c r="C486" s="11"/>
      <c r="D486" s="7" t="s">
        <v>32</v>
      </c>
      <c r="E486" s="182" t="s">
        <v>63</v>
      </c>
      <c r="F486" s="185">
        <v>50</v>
      </c>
      <c r="G486" s="186">
        <v>3.95</v>
      </c>
      <c r="H486" s="186">
        <v>0.5</v>
      </c>
      <c r="I486" s="186">
        <v>24.15</v>
      </c>
      <c r="J486" s="190">
        <v>118</v>
      </c>
      <c r="K486" s="195"/>
      <c r="L486" s="199">
        <v>2.2999999999999998</v>
      </c>
    </row>
    <row r="487" spans="1:12" ht="14.4">
      <c r="A487" s="25"/>
      <c r="B487" s="16"/>
      <c r="C487" s="11"/>
      <c r="D487" s="7" t="s">
        <v>33</v>
      </c>
      <c r="E487" s="182" t="s">
        <v>64</v>
      </c>
      <c r="F487" s="179">
        <v>50</v>
      </c>
      <c r="G487" s="187">
        <v>3.3</v>
      </c>
      <c r="H487" s="188">
        <v>0.6</v>
      </c>
      <c r="I487" s="188">
        <v>19.829999999999998</v>
      </c>
      <c r="J487" s="191">
        <v>100</v>
      </c>
      <c r="K487" s="195"/>
      <c r="L487" s="199">
        <v>2.4</v>
      </c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4.4">
      <c r="A490" s="26"/>
      <c r="B490" s="18"/>
      <c r="C490" s="8"/>
      <c r="D490" s="19" t="s">
        <v>39</v>
      </c>
      <c r="E490" s="9"/>
      <c r="F490" s="21">
        <f>SUM(F481:F489)</f>
        <v>843</v>
      </c>
      <c r="G490" s="21">
        <f t="shared" ref="G490:J490" si="120">SUM(G481:G489)</f>
        <v>31.589999999999996</v>
      </c>
      <c r="H490" s="21">
        <f t="shared" si="120"/>
        <v>19.48</v>
      </c>
      <c r="I490" s="21">
        <f t="shared" si="120"/>
        <v>135.29000000000002</v>
      </c>
      <c r="J490" s="21">
        <f t="shared" si="120"/>
        <v>843</v>
      </c>
      <c r="K490" s="27"/>
      <c r="L490" s="116">
        <f>SUM(L481:L489)</f>
        <v>102.91000000000001</v>
      </c>
    </row>
    <row r="491" spans="1:12" ht="14.4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12" t="s">
        <v>31</v>
      </c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4.4">
      <c r="A495" s="26"/>
      <c r="B495" s="18"/>
      <c r="C495" s="8"/>
      <c r="D495" s="19" t="s">
        <v>39</v>
      </c>
      <c r="E495" s="9"/>
      <c r="F495" s="21">
        <f>SUM(F491:F494)</f>
        <v>0</v>
      </c>
      <c r="G495" s="21">
        <f t="shared" ref="G495:J495" si="121">SUM(G491:G494)</f>
        <v>0</v>
      </c>
      <c r="H495" s="21">
        <f t="shared" si="121"/>
        <v>0</v>
      </c>
      <c r="I495" s="21">
        <f t="shared" si="121"/>
        <v>0</v>
      </c>
      <c r="J495" s="21">
        <f t="shared" si="121"/>
        <v>0</v>
      </c>
      <c r="K495" s="27"/>
      <c r="L495" s="21"/>
    </row>
    <row r="496" spans="1:12" ht="14.4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7" t="s">
        <v>23</v>
      </c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4.4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:J502" si="122">SUM(G496:G501)</f>
        <v>0</v>
      </c>
      <c r="H502" s="21">
        <f t="shared" si="122"/>
        <v>0</v>
      </c>
      <c r="I502" s="21">
        <f t="shared" si="122"/>
        <v>0</v>
      </c>
      <c r="J502" s="21">
        <f t="shared" si="122"/>
        <v>0</v>
      </c>
      <c r="K502" s="27"/>
      <c r="L502" s="21">
        <f t="shared" ref="L502" ca="1" si="123">SUM(L496:L504)</f>
        <v>0</v>
      </c>
    </row>
    <row r="503" spans="1:12" ht="14.4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4.4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:J509" si="124">SUM(G503:G508)</f>
        <v>0</v>
      </c>
      <c r="H509" s="21">
        <f t="shared" si="124"/>
        <v>0</v>
      </c>
      <c r="I509" s="21">
        <f t="shared" si="124"/>
        <v>0</v>
      </c>
      <c r="J509" s="21">
        <f t="shared" si="124"/>
        <v>0</v>
      </c>
      <c r="K509" s="27"/>
      <c r="L509" s="21">
        <f t="shared" ref="L509" ca="1" si="125">SUM(L503:L511)</f>
        <v>0</v>
      </c>
    </row>
    <row r="510" spans="1:12" ht="15.75" customHeight="1" thickBot="1">
      <c r="A510" s="31">
        <f>A469</f>
        <v>2</v>
      </c>
      <c r="B510" s="32">
        <f>B469</f>
        <v>5</v>
      </c>
      <c r="C510" s="205" t="s">
        <v>4</v>
      </c>
      <c r="D510" s="206"/>
      <c r="E510" s="33"/>
      <c r="F510" s="34">
        <f>F476+F480+F490+F495+F502+F509</f>
        <v>1433</v>
      </c>
      <c r="G510" s="34">
        <f t="shared" ref="G510:J510" si="126">G476+G480+G490+G495+G502+G509</f>
        <v>50.089999999999996</v>
      </c>
      <c r="H510" s="34">
        <f t="shared" si="126"/>
        <v>38.010000000000005</v>
      </c>
      <c r="I510" s="34">
        <f t="shared" si="126"/>
        <v>233.12</v>
      </c>
      <c r="J510" s="125">
        <f t="shared" si="126"/>
        <v>1476.8899999999999</v>
      </c>
      <c r="K510" s="35"/>
      <c r="L510" s="200">
        <f>L476+L490</f>
        <v>159.44</v>
      </c>
    </row>
    <row r="511" spans="1:12" ht="14.4">
      <c r="A511" s="22">
        <v>2</v>
      </c>
      <c r="B511" s="23">
        <v>6</v>
      </c>
      <c r="C511" s="24" t="s">
        <v>20</v>
      </c>
      <c r="D511" s="5" t="s">
        <v>21</v>
      </c>
      <c r="E511" s="47"/>
      <c r="F511" s="48"/>
      <c r="G511" s="48"/>
      <c r="H511" s="48"/>
      <c r="I511" s="48"/>
      <c r="J511" s="48"/>
      <c r="K511" s="49"/>
      <c r="L511" s="48"/>
    </row>
    <row r="512" spans="1:12" ht="14.4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4.4">
      <c r="A518" s="26"/>
      <c r="B518" s="18"/>
      <c r="C518" s="8"/>
      <c r="D518" s="19" t="s">
        <v>39</v>
      </c>
      <c r="E518" s="9"/>
      <c r="F518" s="21">
        <f>SUM(F511:F517)</f>
        <v>0</v>
      </c>
      <c r="G518" s="21">
        <f t="shared" ref="G518:J518" si="127">SUM(G511:G517)</f>
        <v>0</v>
      </c>
      <c r="H518" s="21">
        <f t="shared" si="127"/>
        <v>0</v>
      </c>
      <c r="I518" s="21">
        <f t="shared" si="127"/>
        <v>0</v>
      </c>
      <c r="J518" s="21">
        <f t="shared" si="127"/>
        <v>0</v>
      </c>
      <c r="K518" s="27"/>
      <c r="L518" s="21">
        <f t="shared" si="117"/>
        <v>0</v>
      </c>
    </row>
    <row r="519" spans="1:12" ht="14.4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4.4">
      <c r="A522" s="26"/>
      <c r="B522" s="18"/>
      <c r="C522" s="8"/>
      <c r="D522" s="19" t="s">
        <v>39</v>
      </c>
      <c r="E522" s="9"/>
      <c r="F522" s="21">
        <f>SUM(F519:F521)</f>
        <v>0</v>
      </c>
      <c r="G522" s="21">
        <f t="shared" ref="G522:J522" si="128">SUM(G519:G521)</f>
        <v>0</v>
      </c>
      <c r="H522" s="21">
        <f t="shared" si="128"/>
        <v>0</v>
      </c>
      <c r="I522" s="21">
        <f t="shared" si="128"/>
        <v>0</v>
      </c>
      <c r="J522" s="21">
        <f t="shared" si="128"/>
        <v>0</v>
      </c>
      <c r="K522" s="27"/>
      <c r="L522" s="21">
        <f t="shared" ref="L522" ca="1" si="129">SUM(L519:L527)</f>
        <v>0</v>
      </c>
    </row>
    <row r="523" spans="1:12" ht="14.4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4.4">
      <c r="A532" s="26"/>
      <c r="B532" s="18"/>
      <c r="C532" s="8"/>
      <c r="D532" s="19" t="s">
        <v>39</v>
      </c>
      <c r="E532" s="9"/>
      <c r="F532" s="21">
        <f>SUM(F523:F531)</f>
        <v>0</v>
      </c>
      <c r="G532" s="21">
        <f t="shared" ref="G532:J532" si="130">SUM(G523:G531)</f>
        <v>0</v>
      </c>
      <c r="H532" s="21">
        <f t="shared" si="130"/>
        <v>0</v>
      </c>
      <c r="I532" s="21">
        <f t="shared" si="130"/>
        <v>0</v>
      </c>
      <c r="J532" s="21">
        <f t="shared" si="130"/>
        <v>0</v>
      </c>
      <c r="K532" s="27"/>
      <c r="L532" s="21">
        <f t="shared" ref="L532" ca="1" si="131">SUM(L529:L537)</f>
        <v>0</v>
      </c>
    </row>
    <row r="533" spans="1:12" ht="14.4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4.4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:J537" si="132">SUM(G533:G536)</f>
        <v>0</v>
      </c>
      <c r="H537" s="21">
        <f t="shared" si="132"/>
        <v>0</v>
      </c>
      <c r="I537" s="21">
        <f t="shared" si="132"/>
        <v>0</v>
      </c>
      <c r="J537" s="21">
        <f t="shared" si="132"/>
        <v>0</v>
      </c>
      <c r="K537" s="27"/>
      <c r="L537" s="21">
        <f t="shared" ref="L537" ca="1" si="133">SUM(L530:L536)</f>
        <v>0</v>
      </c>
    </row>
    <row r="538" spans="1:12" ht="14.4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4.4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:J544" si="134">SUM(G538:G543)</f>
        <v>0</v>
      </c>
      <c r="H544" s="21">
        <f t="shared" si="134"/>
        <v>0</v>
      </c>
      <c r="I544" s="21">
        <f t="shared" si="134"/>
        <v>0</v>
      </c>
      <c r="J544" s="21">
        <f t="shared" si="134"/>
        <v>0</v>
      </c>
      <c r="K544" s="27"/>
      <c r="L544" s="21">
        <f t="shared" ref="L544" ca="1" si="135">SUM(L538:L546)</f>
        <v>0</v>
      </c>
    </row>
    <row r="545" spans="1:12" ht="14.4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4.4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:J551" si="136">SUM(G545:G550)</f>
        <v>0</v>
      </c>
      <c r="H551" s="21">
        <f t="shared" si="136"/>
        <v>0</v>
      </c>
      <c r="I551" s="21">
        <f t="shared" si="136"/>
        <v>0</v>
      </c>
      <c r="J551" s="21">
        <f t="shared" si="136"/>
        <v>0</v>
      </c>
      <c r="K551" s="27"/>
      <c r="L551" s="21">
        <f t="shared" ref="L551" ca="1" si="137">SUM(L545:L553)</f>
        <v>0</v>
      </c>
    </row>
    <row r="552" spans="1:12" ht="15.75" customHeight="1" thickBot="1">
      <c r="A552" s="31">
        <f>A511</f>
        <v>2</v>
      </c>
      <c r="B552" s="32">
        <f>B511</f>
        <v>6</v>
      </c>
      <c r="C552" s="205" t="s">
        <v>4</v>
      </c>
      <c r="D552" s="206"/>
      <c r="E552" s="33"/>
      <c r="F552" s="34">
        <f>F518+F522+F532+F537+F544+F551</f>
        <v>0</v>
      </c>
      <c r="G552" s="34">
        <f t="shared" ref="G552:J552" si="138">G518+G522+G532+G537+G544+G551</f>
        <v>0</v>
      </c>
      <c r="H552" s="34">
        <f t="shared" si="138"/>
        <v>0</v>
      </c>
      <c r="I552" s="34">
        <f t="shared" si="138"/>
        <v>0</v>
      </c>
      <c r="J552" s="34">
        <f t="shared" si="138"/>
        <v>0</v>
      </c>
      <c r="K552" s="35"/>
      <c r="L552" s="34">
        <f t="shared" ref="L552" ca="1" si="139">L518+L522+L532+L537+L544+L551</f>
        <v>0</v>
      </c>
    </row>
    <row r="553" spans="1:12" ht="14.4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4.4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4.4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:J560" si="140">SUM(G553:G559)</f>
        <v>0</v>
      </c>
      <c r="H560" s="21">
        <f t="shared" si="140"/>
        <v>0</v>
      </c>
      <c r="I560" s="21">
        <f t="shared" si="140"/>
        <v>0</v>
      </c>
      <c r="J560" s="21">
        <f t="shared" si="140"/>
        <v>0</v>
      </c>
      <c r="K560" s="27"/>
      <c r="L560" s="21">
        <f t="shared" ref="L560" si="141">SUM(L553:L559)</f>
        <v>0</v>
      </c>
    </row>
    <row r="561" spans="1:12" ht="14.4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4.4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:J564" si="142">SUM(G561:G563)</f>
        <v>0</v>
      </c>
      <c r="H564" s="21">
        <f t="shared" si="142"/>
        <v>0</v>
      </c>
      <c r="I564" s="21">
        <f t="shared" si="142"/>
        <v>0</v>
      </c>
      <c r="J564" s="21">
        <f t="shared" si="142"/>
        <v>0</v>
      </c>
      <c r="K564" s="27"/>
      <c r="L564" s="21">
        <f t="shared" ref="L564" ca="1" si="143">SUM(L561:L569)</f>
        <v>0</v>
      </c>
    </row>
    <row r="565" spans="1:12" ht="14.4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4.4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:J574" si="144">SUM(G565:G573)</f>
        <v>0</v>
      </c>
      <c r="H574" s="21">
        <f t="shared" si="144"/>
        <v>0</v>
      </c>
      <c r="I574" s="21">
        <f t="shared" si="144"/>
        <v>0</v>
      </c>
      <c r="J574" s="21">
        <f t="shared" si="144"/>
        <v>0</v>
      </c>
      <c r="K574" s="27"/>
      <c r="L574" s="21">
        <f t="shared" ref="L574" ca="1" si="145">SUM(L571:L579)</f>
        <v>0</v>
      </c>
    </row>
    <row r="575" spans="1:12" ht="14.4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4.4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:J579" si="146">SUM(G575:G578)</f>
        <v>0</v>
      </c>
      <c r="H579" s="21">
        <f t="shared" si="146"/>
        <v>0</v>
      </c>
      <c r="I579" s="21">
        <f t="shared" si="146"/>
        <v>0</v>
      </c>
      <c r="J579" s="21">
        <f t="shared" si="146"/>
        <v>0</v>
      </c>
      <c r="K579" s="27"/>
      <c r="L579" s="21">
        <f t="shared" ref="L579" ca="1" si="147">SUM(L572:L578)</f>
        <v>0</v>
      </c>
    </row>
    <row r="580" spans="1:12" ht="14.4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4.4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:J586" si="148">SUM(G580:G585)</f>
        <v>0</v>
      </c>
      <c r="H586" s="21">
        <f t="shared" si="148"/>
        <v>0</v>
      </c>
      <c r="I586" s="21">
        <f t="shared" si="148"/>
        <v>0</v>
      </c>
      <c r="J586" s="21">
        <f t="shared" si="148"/>
        <v>0</v>
      </c>
      <c r="K586" s="27"/>
      <c r="L586" s="21">
        <f t="shared" ref="L586" ca="1" si="149">SUM(L580:L588)</f>
        <v>0</v>
      </c>
    </row>
    <row r="587" spans="1:12" ht="14.4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4.4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:J593" si="150">SUM(G587:G592)</f>
        <v>0</v>
      </c>
      <c r="H593" s="21">
        <f t="shared" si="150"/>
        <v>0</v>
      </c>
      <c r="I593" s="21">
        <f t="shared" si="150"/>
        <v>0</v>
      </c>
      <c r="J593" s="21">
        <f t="shared" si="150"/>
        <v>0</v>
      </c>
      <c r="K593" s="27"/>
      <c r="L593" s="21">
        <f t="shared" ref="L593" ca="1" si="151">SUM(L587:L595)</f>
        <v>0</v>
      </c>
    </row>
    <row r="594" spans="1:12" ht="15" thickBot="1">
      <c r="A594" s="37">
        <f>A553</f>
        <v>2</v>
      </c>
      <c r="B594" s="38">
        <f>B553</f>
        <v>7</v>
      </c>
      <c r="C594" s="202" t="s">
        <v>4</v>
      </c>
      <c r="D594" s="203"/>
      <c r="E594" s="39"/>
      <c r="F594" s="40">
        <f>F560+F564+F574+F579+F586+F593</f>
        <v>0</v>
      </c>
      <c r="G594" s="40">
        <f t="shared" ref="G594:J594" si="152">G560+G564+G574+G579+G586+G593</f>
        <v>0</v>
      </c>
      <c r="H594" s="40">
        <f t="shared" si="152"/>
        <v>0</v>
      </c>
      <c r="I594" s="40">
        <f t="shared" si="152"/>
        <v>0</v>
      </c>
      <c r="J594" s="40">
        <f t="shared" si="152"/>
        <v>0</v>
      </c>
      <c r="K594" s="41"/>
      <c r="L594" s="34">
        <f ca="1">L560+L564+L574+L579+L586+L593</f>
        <v>0</v>
      </c>
    </row>
    <row r="595" spans="1:12" ht="13.8" thickBot="1">
      <c r="A595" s="29"/>
      <c r="B595" s="30"/>
      <c r="C595" s="204" t="s">
        <v>5</v>
      </c>
      <c r="D595" s="204"/>
      <c r="E595" s="204"/>
      <c r="F595" s="197">
        <f>(F47+F89+F131+F173+F215+F257+F299+F341+F383+F425+F468+F510+F552+F594)/(IF(F47=0,0,1)+IF(F89=0,0,1)+IF(F131=0,0,1)+IF(F173=0,0,1)+IF(F215=0,0,1)+IF(F257=0,0,1)+IF(F299=0,0,1)+IF(F341=0,0,1)+IF(F383=0,0,1)+IF(F425=0,0,1)+IF(F468=0,0,1)+IF(F510=0,0,1)+IF(F552=0,0,1)+IF(F594=0,0,1))</f>
        <v>1418.7</v>
      </c>
      <c r="G595" s="198">
        <f>(G47+G89+G131+G173+G215+G257+G299+G341+G383+G425+G468+G510+G552+G594)/(IF(G47=0,0,1)+IF(G89=0,0,1)+IF(G131=0,0,1)+IF(G173=0,0,1)+IF(G215=0,0,1)+IF(G257=0,0,1)+IF(G299=0,0,1)+IF(G341=0,0,1)+IF(G383=0,0,1)+IF(G425=0,0,1)+IF(G468=0,0,1)+IF(G510=0,0,1)+IF(G552=0,0,1)+IF(G594=0,0,1))</f>
        <v>132.20709999999997</v>
      </c>
      <c r="H595" s="198">
        <f>(H47+H89+H131+H173+H215+H257+H299+H341+H383+H425+H468+H510+H552+H594)/(IF(H47=0,0,1)+IF(H89=0,0,1)+IF(H131=0,0,1)+IF(H173=0,0,1)+IF(H215=0,0,1)+IF(H257=0,0,1)+IF(H299=0,0,1)+IF(H341=0,0,1)+IF(H383=0,0,1)+IF(H425=0,0,1)+IF(H468=0,0,1)+IF(H510=0,0,1)+IF(H552=0,0,1)+IF(H594=0,0,1))</f>
        <v>43.542379999999994</v>
      </c>
      <c r="I595" s="198">
        <f>(I47+I89+I131+I173+I215+I257+I299+I341+I383+I425+I468+I510+I552+I594)/(IF(I47=0,0,1)+IF(I89=0,0,1)+IF(I131=0,0,1)+IF(I173=0,0,1)+IF(I215=0,0,1)+IF(I257=0,0,1)+IF(I299=0,0,1)+IF(I341=0,0,1)+IF(I383=0,0,1)+IF(I425=0,0,1)+IF(I468=0,0,1)+IF(I510=0,0,1)+IF(I552=0,0,1)+IF(I594=0,0,1))</f>
        <v>187.19137999999998</v>
      </c>
      <c r="J595" s="197">
        <f>(J47+J89+J131+J173+J215+J257+J299+J341+J383+J425+J468+J510+J552+J594)/(IF(J47=0,0,1)+IF(J89=0,0,1)+IF(J131=0,0,1)+IF(J173=0,0,1)+IF(J215=0,0,1)+IF(J257=0,0,1)+IF(J299=0,0,1)+IF(J341=0,0,1)+IF(J383=0,0,1)+IF(J425=0,0,1)+IF(J468=0,0,1)+IF(J510=0,0,1)+IF(J552=0,0,1)+IF(J594=0,0,1))</f>
        <v>1384.36176</v>
      </c>
      <c r="K595" s="42"/>
      <c r="L595" s="198">
        <f>(L47+L89+L131+L173+L215+L341+L383+L425+L468+L510)/10</f>
        <v>166.47399999999999</v>
      </c>
    </row>
  </sheetData>
  <mergeCells count="18">
    <mergeCell ref="C595:E595"/>
    <mergeCell ref="C173:D173"/>
    <mergeCell ref="C215:D215"/>
    <mergeCell ref="C257:D257"/>
    <mergeCell ref="C299:D299"/>
    <mergeCell ref="C341:D341"/>
    <mergeCell ref="C383:D383"/>
    <mergeCell ref="C425:D425"/>
    <mergeCell ref="C468:D468"/>
    <mergeCell ref="C510:D510"/>
    <mergeCell ref="C552:D552"/>
    <mergeCell ref="C594:D594"/>
    <mergeCell ref="C131:D131"/>
    <mergeCell ref="C1:E1"/>
    <mergeCell ref="H1:K1"/>
    <mergeCell ref="H2:K2"/>
    <mergeCell ref="C47:D47"/>
    <mergeCell ref="C89:D89"/>
  </mergeCells>
  <pageMargins left="0.11811023622047245" right="0" top="0.74803149606299213" bottom="0" header="0.31496062992125984" footer="0"/>
  <pageSetup paperSize="9" scale="1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10 дней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2023-10-19T16:30:01Z</cp:lastPrinted>
  <dcterms:created xsi:type="dcterms:W3CDTF">2022-05-16T14:23:56Z</dcterms:created>
  <dcterms:modified xsi:type="dcterms:W3CDTF">2023-10-24T06:05:42Z</dcterms:modified>
</cp:coreProperties>
</file>